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5ABBA71B-34A7-4AAB-A815-6095E557386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ondations Acier" sheetId="1" r:id="rId1"/>
    <sheet name="Poteaux Fond" sheetId="9" r:id="rId2"/>
    <sheet name="Poteaux rdc" sheetId="10" r:id="rId3"/>
    <sheet name="Poteaux Etage" sheetId="12" r:id="rId4"/>
    <sheet name="Poutres RDC" sheetId="14" r:id="rId5"/>
    <sheet name="Poutres ETAGE" sheetId="1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J20" i="1" s="1"/>
  <c r="I19" i="1"/>
  <c r="J19" i="1"/>
  <c r="I18" i="1"/>
  <c r="J18" i="1" s="1"/>
  <c r="G24" i="10"/>
  <c r="I16" i="10"/>
  <c r="H23" i="10"/>
  <c r="H24" i="10"/>
  <c r="H22" i="10"/>
  <c r="G24" i="9"/>
  <c r="H24" i="9"/>
  <c r="H90" i="1"/>
  <c r="C90" i="1"/>
  <c r="G90" i="1" s="1"/>
  <c r="G75" i="1"/>
  <c r="G74" i="1"/>
  <c r="H73" i="1"/>
  <c r="H74" i="1"/>
  <c r="L18" i="1"/>
  <c r="I22" i="9"/>
  <c r="J22" i="9"/>
  <c r="K22" i="9"/>
  <c r="L22" i="9"/>
  <c r="M22" i="9"/>
  <c r="N22" i="9"/>
  <c r="O22" i="9"/>
  <c r="P22" i="9"/>
  <c r="Q22" i="9"/>
  <c r="R22" i="9"/>
  <c r="I23" i="9"/>
  <c r="J23" i="9"/>
  <c r="K23" i="9"/>
  <c r="L23" i="9"/>
  <c r="M23" i="9"/>
  <c r="N23" i="9"/>
  <c r="O23" i="9"/>
  <c r="P23" i="9"/>
  <c r="Q23" i="9"/>
  <c r="R23" i="9"/>
  <c r="I24" i="9"/>
  <c r="K24" i="9"/>
  <c r="L24" i="9"/>
  <c r="M24" i="9"/>
  <c r="N24" i="9"/>
  <c r="O24" i="9"/>
  <c r="P24" i="9"/>
  <c r="Q24" i="9"/>
  <c r="R24" i="9"/>
  <c r="I25" i="9"/>
  <c r="J25" i="9"/>
  <c r="K25" i="9"/>
  <c r="L25" i="9"/>
  <c r="M25" i="9"/>
  <c r="N25" i="9"/>
  <c r="O25" i="9"/>
  <c r="P25" i="9"/>
  <c r="Q25" i="9"/>
  <c r="R25" i="9"/>
  <c r="I26" i="9"/>
  <c r="J26" i="9"/>
  <c r="K26" i="9"/>
  <c r="L26" i="9"/>
  <c r="M26" i="9"/>
  <c r="N26" i="9"/>
  <c r="O26" i="9"/>
  <c r="P26" i="9"/>
  <c r="Q26" i="9"/>
  <c r="R26" i="9"/>
  <c r="H26" i="9"/>
  <c r="G26" i="9"/>
  <c r="H25" i="9"/>
  <c r="G25" i="9"/>
  <c r="C25" i="9"/>
  <c r="K16" i="9"/>
  <c r="H22" i="9"/>
  <c r="H75" i="1"/>
  <c r="N67" i="1"/>
  <c r="L67" i="1"/>
  <c r="I67" i="1"/>
  <c r="H10" i="1"/>
  <c r="H9" i="1"/>
  <c r="H8" i="1"/>
  <c r="H7" i="1"/>
  <c r="R135" i="15"/>
  <c r="Q135" i="15"/>
  <c r="P135" i="15"/>
  <c r="O135" i="15"/>
  <c r="N135" i="15"/>
  <c r="M135" i="15"/>
  <c r="L135" i="15"/>
  <c r="K135" i="15"/>
  <c r="J135" i="15"/>
  <c r="I135" i="15"/>
  <c r="R134" i="15"/>
  <c r="Q134" i="15"/>
  <c r="P134" i="15"/>
  <c r="O134" i="15"/>
  <c r="N134" i="15"/>
  <c r="M134" i="15"/>
  <c r="L134" i="15"/>
  <c r="K134" i="15"/>
  <c r="J134" i="15"/>
  <c r="I134" i="15"/>
  <c r="R133" i="15"/>
  <c r="Q133" i="15"/>
  <c r="P133" i="15"/>
  <c r="O133" i="15"/>
  <c r="N133" i="15"/>
  <c r="M133" i="15"/>
  <c r="L133" i="15"/>
  <c r="K133" i="15"/>
  <c r="J133" i="15"/>
  <c r="G133" i="15"/>
  <c r="I133" i="15" s="1"/>
  <c r="R132" i="15"/>
  <c r="Q132" i="15"/>
  <c r="P132" i="15"/>
  <c r="O132" i="15"/>
  <c r="N132" i="15"/>
  <c r="M132" i="15"/>
  <c r="L132" i="15"/>
  <c r="J132" i="15"/>
  <c r="I132" i="15"/>
  <c r="G132" i="15"/>
  <c r="K132" i="15" s="1"/>
  <c r="R131" i="15"/>
  <c r="Q131" i="15"/>
  <c r="P131" i="15"/>
  <c r="O131" i="15"/>
  <c r="N131" i="15"/>
  <c r="M131" i="15"/>
  <c r="L131" i="15"/>
  <c r="K131" i="15"/>
  <c r="J131" i="15"/>
  <c r="G131" i="15"/>
  <c r="I131" i="15" s="1"/>
  <c r="R130" i="15"/>
  <c r="Q130" i="15"/>
  <c r="P130" i="15"/>
  <c r="N130" i="15"/>
  <c r="M130" i="15"/>
  <c r="L130" i="15"/>
  <c r="K130" i="15"/>
  <c r="J130" i="15"/>
  <c r="I130" i="15"/>
  <c r="G130" i="15"/>
  <c r="O130" i="15" s="1"/>
  <c r="R129" i="15"/>
  <c r="Q129" i="15"/>
  <c r="P129" i="15"/>
  <c r="O129" i="15"/>
  <c r="N129" i="15"/>
  <c r="M129" i="15"/>
  <c r="L129" i="15"/>
  <c r="K129" i="15"/>
  <c r="J129" i="15"/>
  <c r="G129" i="15"/>
  <c r="I129" i="15" s="1"/>
  <c r="R128" i="15"/>
  <c r="Q128" i="15"/>
  <c r="P128" i="15"/>
  <c r="O128" i="15"/>
  <c r="M128" i="15"/>
  <c r="L128" i="15"/>
  <c r="K128" i="15"/>
  <c r="J128" i="15"/>
  <c r="I128" i="15"/>
  <c r="G128" i="15"/>
  <c r="N128" i="15" s="1"/>
  <c r="R127" i="15"/>
  <c r="Q127" i="15"/>
  <c r="P127" i="15"/>
  <c r="O127" i="15"/>
  <c r="N127" i="15"/>
  <c r="M127" i="15"/>
  <c r="L127" i="15"/>
  <c r="K127" i="15"/>
  <c r="J127" i="15"/>
  <c r="I127" i="15"/>
  <c r="G127" i="15"/>
  <c r="R126" i="15"/>
  <c r="Q126" i="15"/>
  <c r="P126" i="15"/>
  <c r="O126" i="15"/>
  <c r="N126" i="15"/>
  <c r="M126" i="15"/>
  <c r="L126" i="15"/>
  <c r="K126" i="15"/>
  <c r="J126" i="15"/>
  <c r="I126" i="15"/>
  <c r="R125" i="15"/>
  <c r="Q125" i="15"/>
  <c r="P125" i="15"/>
  <c r="O125" i="15"/>
  <c r="N125" i="15"/>
  <c r="M125" i="15"/>
  <c r="L125" i="15"/>
  <c r="K125" i="15"/>
  <c r="J125" i="15"/>
  <c r="I125" i="15"/>
  <c r="R118" i="15"/>
  <c r="Q118" i="15"/>
  <c r="P118" i="15"/>
  <c r="O118" i="15"/>
  <c r="N118" i="15"/>
  <c r="M118" i="15"/>
  <c r="L118" i="15"/>
  <c r="K118" i="15"/>
  <c r="J118" i="15"/>
  <c r="I118" i="15"/>
  <c r="R117" i="15"/>
  <c r="Q117" i="15"/>
  <c r="P117" i="15"/>
  <c r="O117" i="15"/>
  <c r="N117" i="15"/>
  <c r="M117" i="15"/>
  <c r="L117" i="15"/>
  <c r="K117" i="15"/>
  <c r="J117" i="15"/>
  <c r="I117" i="15"/>
  <c r="R116" i="15"/>
  <c r="Q116" i="15"/>
  <c r="P116" i="15"/>
  <c r="O116" i="15"/>
  <c r="N116" i="15"/>
  <c r="M116" i="15"/>
  <c r="L116" i="15"/>
  <c r="K116" i="15"/>
  <c r="J116" i="15"/>
  <c r="G116" i="15"/>
  <c r="I116" i="15" s="1"/>
  <c r="R115" i="15"/>
  <c r="Q115" i="15"/>
  <c r="P115" i="15"/>
  <c r="O115" i="15"/>
  <c r="N115" i="15"/>
  <c r="M115" i="15"/>
  <c r="L115" i="15"/>
  <c r="J115" i="15"/>
  <c r="I115" i="15"/>
  <c r="G115" i="15"/>
  <c r="K115" i="15" s="1"/>
  <c r="R114" i="15"/>
  <c r="Q114" i="15"/>
  <c r="P114" i="15"/>
  <c r="O114" i="15"/>
  <c r="N114" i="15"/>
  <c r="M114" i="15"/>
  <c r="L114" i="15"/>
  <c r="K114" i="15"/>
  <c r="I114" i="15"/>
  <c r="G114" i="15"/>
  <c r="J114" i="15" s="1"/>
  <c r="R113" i="15"/>
  <c r="Q113" i="15"/>
  <c r="P113" i="15"/>
  <c r="N113" i="15"/>
  <c r="M113" i="15"/>
  <c r="L113" i="15"/>
  <c r="K113" i="15"/>
  <c r="J113" i="15"/>
  <c r="I113" i="15"/>
  <c r="G113" i="15"/>
  <c r="O113" i="15" s="1"/>
  <c r="R112" i="15"/>
  <c r="Q112" i="15"/>
  <c r="P112" i="15"/>
  <c r="O112" i="15"/>
  <c r="N112" i="15"/>
  <c r="M112" i="15"/>
  <c r="L112" i="15"/>
  <c r="K112" i="15"/>
  <c r="J112" i="15"/>
  <c r="G112" i="15"/>
  <c r="I112" i="15" s="1"/>
  <c r="R111" i="15"/>
  <c r="Q111" i="15"/>
  <c r="P111" i="15"/>
  <c r="O111" i="15"/>
  <c r="N111" i="15"/>
  <c r="M111" i="15"/>
  <c r="L111" i="15"/>
  <c r="K111" i="15"/>
  <c r="J111" i="15"/>
  <c r="G111" i="15"/>
  <c r="I111" i="15" s="1"/>
  <c r="R110" i="15"/>
  <c r="R120" i="15" s="1"/>
  <c r="Q110" i="15"/>
  <c r="P110" i="15"/>
  <c r="O110" i="15"/>
  <c r="N110" i="15"/>
  <c r="N120" i="15" s="1"/>
  <c r="M110" i="15"/>
  <c r="L110" i="15"/>
  <c r="K110" i="15"/>
  <c r="J110" i="15"/>
  <c r="I110" i="15"/>
  <c r="G110" i="15"/>
  <c r="R109" i="15"/>
  <c r="Q109" i="15"/>
  <c r="Q120" i="15" s="1"/>
  <c r="P109" i="15"/>
  <c r="O109" i="15"/>
  <c r="N109" i="15"/>
  <c r="M109" i="15"/>
  <c r="M120" i="15" s="1"/>
  <c r="L109" i="15"/>
  <c r="K109" i="15"/>
  <c r="J109" i="15"/>
  <c r="I109" i="15"/>
  <c r="R108" i="15"/>
  <c r="Q108" i="15"/>
  <c r="P108" i="15"/>
  <c r="O108" i="15"/>
  <c r="N108" i="15"/>
  <c r="M108" i="15"/>
  <c r="L108" i="15"/>
  <c r="K108" i="15"/>
  <c r="J108" i="15"/>
  <c r="I108" i="15"/>
  <c r="R101" i="15"/>
  <c r="Q101" i="15"/>
  <c r="P101" i="15"/>
  <c r="O101" i="15"/>
  <c r="N101" i="15"/>
  <c r="M101" i="15"/>
  <c r="L101" i="15"/>
  <c r="K101" i="15"/>
  <c r="J101" i="15"/>
  <c r="I101" i="15"/>
  <c r="R100" i="15"/>
  <c r="Q100" i="15"/>
  <c r="P100" i="15"/>
  <c r="O100" i="15"/>
  <c r="N100" i="15"/>
  <c r="M100" i="15"/>
  <c r="L100" i="15"/>
  <c r="K100" i="15"/>
  <c r="J100" i="15"/>
  <c r="I100" i="15"/>
  <c r="R99" i="15"/>
  <c r="Q99" i="15"/>
  <c r="P99" i="15"/>
  <c r="O99" i="15"/>
  <c r="N99" i="15"/>
  <c r="M99" i="15"/>
  <c r="L99" i="15"/>
  <c r="J99" i="15"/>
  <c r="I99" i="15"/>
  <c r="G99" i="15"/>
  <c r="K99" i="15" s="1"/>
  <c r="R98" i="15"/>
  <c r="Q98" i="15"/>
  <c r="P98" i="15"/>
  <c r="O98" i="15"/>
  <c r="N98" i="15"/>
  <c r="M98" i="15"/>
  <c r="L98" i="15"/>
  <c r="K98" i="15"/>
  <c r="J98" i="15"/>
  <c r="G98" i="15"/>
  <c r="I98" i="15" s="1"/>
  <c r="R97" i="15"/>
  <c r="Q97" i="15"/>
  <c r="P97" i="15"/>
  <c r="O97" i="15"/>
  <c r="N97" i="15"/>
  <c r="M97" i="15"/>
  <c r="L97" i="15"/>
  <c r="K97" i="15"/>
  <c r="I97" i="15"/>
  <c r="G97" i="15"/>
  <c r="J97" i="15" s="1"/>
  <c r="R96" i="15"/>
  <c r="Q96" i="15"/>
  <c r="P96" i="15"/>
  <c r="N96" i="15"/>
  <c r="M96" i="15"/>
  <c r="L96" i="15"/>
  <c r="K96" i="15"/>
  <c r="J96" i="15"/>
  <c r="I96" i="15"/>
  <c r="G96" i="15"/>
  <c r="O96" i="15" s="1"/>
  <c r="R95" i="15"/>
  <c r="Q95" i="15"/>
  <c r="P95" i="15"/>
  <c r="O95" i="15"/>
  <c r="N95" i="15"/>
  <c r="M95" i="15"/>
  <c r="L95" i="15"/>
  <c r="K95" i="15"/>
  <c r="J95" i="15"/>
  <c r="G95" i="15"/>
  <c r="I95" i="15" s="1"/>
  <c r="R94" i="15"/>
  <c r="Q94" i="15"/>
  <c r="P94" i="15"/>
  <c r="O94" i="15"/>
  <c r="N94" i="15"/>
  <c r="M94" i="15"/>
  <c r="L94" i="15"/>
  <c r="K94" i="15"/>
  <c r="J94" i="15"/>
  <c r="G94" i="15"/>
  <c r="I94" i="15" s="1"/>
  <c r="R93" i="15"/>
  <c r="Q93" i="15"/>
  <c r="P93" i="15"/>
  <c r="O93" i="15"/>
  <c r="N93" i="15"/>
  <c r="M93" i="15"/>
  <c r="L93" i="15"/>
  <c r="K93" i="15"/>
  <c r="J93" i="15"/>
  <c r="I93" i="15"/>
  <c r="G93" i="15"/>
  <c r="R92" i="15"/>
  <c r="Q92" i="15"/>
  <c r="P92" i="15"/>
  <c r="O92" i="15"/>
  <c r="M92" i="15"/>
  <c r="L92" i="15"/>
  <c r="K92" i="15"/>
  <c r="J92" i="15"/>
  <c r="I92" i="15"/>
  <c r="G92" i="15"/>
  <c r="N92" i="15" s="1"/>
  <c r="R91" i="15"/>
  <c r="Q91" i="15"/>
  <c r="P91" i="15"/>
  <c r="O91" i="15"/>
  <c r="N91" i="15"/>
  <c r="M91" i="15"/>
  <c r="L91" i="15"/>
  <c r="K91" i="15"/>
  <c r="J91" i="15"/>
  <c r="I91" i="15"/>
  <c r="R90" i="15"/>
  <c r="Q90" i="15"/>
  <c r="P90" i="15"/>
  <c r="O90" i="15"/>
  <c r="N90" i="15"/>
  <c r="M90" i="15"/>
  <c r="L90" i="15"/>
  <c r="K90" i="15"/>
  <c r="J90" i="15"/>
  <c r="I90" i="15"/>
  <c r="R83" i="15"/>
  <c r="Q83" i="15"/>
  <c r="P83" i="15"/>
  <c r="O83" i="15"/>
  <c r="N83" i="15"/>
  <c r="M83" i="15"/>
  <c r="L83" i="15"/>
  <c r="K83" i="15"/>
  <c r="J83" i="15"/>
  <c r="I83" i="15"/>
  <c r="R82" i="15"/>
  <c r="Q82" i="15"/>
  <c r="P82" i="15"/>
  <c r="O82" i="15"/>
  <c r="N82" i="15"/>
  <c r="M82" i="15"/>
  <c r="L82" i="15"/>
  <c r="K82" i="15"/>
  <c r="J82" i="15"/>
  <c r="I82" i="15"/>
  <c r="R81" i="15"/>
  <c r="Q81" i="15"/>
  <c r="P81" i="15"/>
  <c r="O81" i="15"/>
  <c r="N81" i="15"/>
  <c r="M81" i="15"/>
  <c r="L81" i="15"/>
  <c r="K81" i="15"/>
  <c r="J81" i="15"/>
  <c r="G81" i="15"/>
  <c r="I81" i="15" s="1"/>
  <c r="R80" i="15"/>
  <c r="Q80" i="15"/>
  <c r="P80" i="15"/>
  <c r="O80" i="15"/>
  <c r="N80" i="15"/>
  <c r="M80" i="15"/>
  <c r="L80" i="15"/>
  <c r="K80" i="15"/>
  <c r="J80" i="15"/>
  <c r="G80" i="15"/>
  <c r="I80" i="15" s="1"/>
  <c r="R79" i="15"/>
  <c r="Q79" i="15"/>
  <c r="P79" i="15"/>
  <c r="O79" i="15"/>
  <c r="M79" i="15"/>
  <c r="L79" i="15"/>
  <c r="K79" i="15"/>
  <c r="J79" i="15"/>
  <c r="I79" i="15"/>
  <c r="G79" i="15"/>
  <c r="N79" i="15" s="1"/>
  <c r="R78" i="15"/>
  <c r="Q78" i="15"/>
  <c r="P78" i="15"/>
  <c r="O78" i="15"/>
  <c r="N78" i="15"/>
  <c r="M78" i="15"/>
  <c r="L78" i="15"/>
  <c r="K78" i="15"/>
  <c r="J78" i="15"/>
  <c r="I78" i="15"/>
  <c r="R77" i="15"/>
  <c r="Q77" i="15"/>
  <c r="P77" i="15"/>
  <c r="O77" i="15"/>
  <c r="N77" i="15"/>
  <c r="M77" i="15"/>
  <c r="L77" i="15"/>
  <c r="K77" i="15"/>
  <c r="J77" i="15"/>
  <c r="I77" i="15"/>
  <c r="R70" i="15"/>
  <c r="Q70" i="15"/>
  <c r="P70" i="15"/>
  <c r="O70" i="15"/>
  <c r="N70" i="15"/>
  <c r="M70" i="15"/>
  <c r="L70" i="15"/>
  <c r="K70" i="15"/>
  <c r="J70" i="15"/>
  <c r="I70" i="15"/>
  <c r="R69" i="15"/>
  <c r="Q69" i="15"/>
  <c r="P69" i="15"/>
  <c r="O69" i="15"/>
  <c r="N69" i="15"/>
  <c r="M69" i="15"/>
  <c r="L69" i="15"/>
  <c r="K69" i="15"/>
  <c r="J69" i="15"/>
  <c r="I69" i="15"/>
  <c r="R68" i="15"/>
  <c r="Q68" i="15"/>
  <c r="P68" i="15"/>
  <c r="O68" i="15"/>
  <c r="N68" i="15"/>
  <c r="M68" i="15"/>
  <c r="L68" i="15"/>
  <c r="K68" i="15"/>
  <c r="J68" i="15"/>
  <c r="G68" i="15"/>
  <c r="I68" i="15" s="1"/>
  <c r="R67" i="15"/>
  <c r="Q67" i="15"/>
  <c r="P67" i="15"/>
  <c r="O67" i="15"/>
  <c r="N67" i="15"/>
  <c r="M67" i="15"/>
  <c r="L67" i="15"/>
  <c r="K67" i="15"/>
  <c r="J67" i="15"/>
  <c r="G67" i="15"/>
  <c r="I67" i="15" s="1"/>
  <c r="R66" i="15"/>
  <c r="Q66" i="15"/>
  <c r="P66" i="15"/>
  <c r="O66" i="15"/>
  <c r="M66" i="15"/>
  <c r="L66" i="15"/>
  <c r="K66" i="15"/>
  <c r="J66" i="15"/>
  <c r="I66" i="15"/>
  <c r="G66" i="15"/>
  <c r="N66" i="15" s="1"/>
  <c r="R65" i="15"/>
  <c r="Q65" i="15"/>
  <c r="P65" i="15"/>
  <c r="O65" i="15"/>
  <c r="N65" i="15"/>
  <c r="M65" i="15"/>
  <c r="L65" i="15"/>
  <c r="K65" i="15"/>
  <c r="J65" i="15"/>
  <c r="I65" i="15"/>
  <c r="R64" i="15"/>
  <c r="Q64" i="15"/>
  <c r="P64" i="15"/>
  <c r="O64" i="15"/>
  <c r="N64" i="15"/>
  <c r="M64" i="15"/>
  <c r="L64" i="15"/>
  <c r="K64" i="15"/>
  <c r="J64" i="15"/>
  <c r="I64" i="15"/>
  <c r="R57" i="15"/>
  <c r="Q57" i="15"/>
  <c r="P57" i="15"/>
  <c r="O57" i="15"/>
  <c r="N57" i="15"/>
  <c r="M57" i="15"/>
  <c r="L57" i="15"/>
  <c r="K57" i="15"/>
  <c r="J57" i="15"/>
  <c r="I57" i="15"/>
  <c r="R56" i="15"/>
  <c r="Q56" i="15"/>
  <c r="P56" i="15"/>
  <c r="O56" i="15"/>
  <c r="N56" i="15"/>
  <c r="M56" i="15"/>
  <c r="L56" i="15"/>
  <c r="K56" i="15"/>
  <c r="J56" i="15"/>
  <c r="I56" i="15"/>
  <c r="R55" i="15"/>
  <c r="Q55" i="15"/>
  <c r="P55" i="15"/>
  <c r="O55" i="15"/>
  <c r="M55" i="15"/>
  <c r="L55" i="15"/>
  <c r="K55" i="15"/>
  <c r="J55" i="15"/>
  <c r="I55" i="15"/>
  <c r="G55" i="15"/>
  <c r="N55" i="15" s="1"/>
  <c r="R54" i="15"/>
  <c r="Q54" i="15"/>
  <c r="P54" i="15"/>
  <c r="O54" i="15"/>
  <c r="N54" i="15"/>
  <c r="M54" i="15"/>
  <c r="L54" i="15"/>
  <c r="K54" i="15"/>
  <c r="J54" i="15"/>
  <c r="G54" i="15"/>
  <c r="I54" i="15" s="1"/>
  <c r="R53" i="15"/>
  <c r="Q53" i="15"/>
  <c r="P53" i="15"/>
  <c r="O53" i="15"/>
  <c r="N53" i="15"/>
  <c r="M53" i="15"/>
  <c r="L53" i="15"/>
  <c r="K53" i="15"/>
  <c r="J53" i="15"/>
  <c r="I53" i="15"/>
  <c r="G53" i="15"/>
  <c r="R52" i="15"/>
  <c r="Q52" i="15"/>
  <c r="P52" i="15"/>
  <c r="N52" i="15"/>
  <c r="M52" i="15"/>
  <c r="L52" i="15"/>
  <c r="K52" i="15"/>
  <c r="J52" i="15"/>
  <c r="I52" i="15"/>
  <c r="G52" i="15"/>
  <c r="O52" i="15" s="1"/>
  <c r="R51" i="15"/>
  <c r="Q51" i="15"/>
  <c r="P51" i="15"/>
  <c r="O51" i="15"/>
  <c r="N51" i="15"/>
  <c r="M51" i="15"/>
  <c r="K51" i="15"/>
  <c r="J51" i="15"/>
  <c r="I51" i="15"/>
  <c r="G51" i="15"/>
  <c r="L51" i="15" s="1"/>
  <c r="R50" i="15"/>
  <c r="Q50" i="15"/>
  <c r="P50" i="15"/>
  <c r="O50" i="15"/>
  <c r="N50" i="15"/>
  <c r="M50" i="15"/>
  <c r="L50" i="15"/>
  <c r="K50" i="15"/>
  <c r="J50" i="15"/>
  <c r="I50" i="15"/>
  <c r="R49" i="15"/>
  <c r="Q49" i="15"/>
  <c r="P49" i="15"/>
  <c r="O49" i="15"/>
  <c r="N49" i="15"/>
  <c r="M49" i="15"/>
  <c r="L49" i="15"/>
  <c r="K49" i="15"/>
  <c r="J49" i="15"/>
  <c r="I49" i="15"/>
  <c r="R42" i="15"/>
  <c r="Q42" i="15"/>
  <c r="P42" i="15"/>
  <c r="O42" i="15"/>
  <c r="N42" i="15"/>
  <c r="M42" i="15"/>
  <c r="L42" i="15"/>
  <c r="K42" i="15"/>
  <c r="J42" i="15"/>
  <c r="I42" i="15"/>
  <c r="R41" i="15"/>
  <c r="Q41" i="15"/>
  <c r="P41" i="15"/>
  <c r="O41" i="15"/>
  <c r="N41" i="15"/>
  <c r="M41" i="15"/>
  <c r="L41" i="15"/>
  <c r="K41" i="15"/>
  <c r="J41" i="15"/>
  <c r="I41" i="15"/>
  <c r="R40" i="15"/>
  <c r="Q40" i="15"/>
  <c r="P40" i="15"/>
  <c r="O40" i="15"/>
  <c r="M40" i="15"/>
  <c r="L40" i="15"/>
  <c r="K40" i="15"/>
  <c r="J40" i="15"/>
  <c r="I40" i="15"/>
  <c r="G40" i="15"/>
  <c r="N40" i="15" s="1"/>
  <c r="R39" i="15"/>
  <c r="Q39" i="15"/>
  <c r="P39" i="15"/>
  <c r="O39" i="15"/>
  <c r="N39" i="15"/>
  <c r="M39" i="15"/>
  <c r="L39" i="15"/>
  <c r="K39" i="15"/>
  <c r="J39" i="15"/>
  <c r="G39" i="15"/>
  <c r="I39" i="15" s="1"/>
  <c r="R38" i="15"/>
  <c r="Q38" i="15"/>
  <c r="P38" i="15"/>
  <c r="O38" i="15"/>
  <c r="N38" i="15"/>
  <c r="M38" i="15"/>
  <c r="L38" i="15"/>
  <c r="K38" i="15"/>
  <c r="J38" i="15"/>
  <c r="G38" i="15"/>
  <c r="I38" i="15" s="1"/>
  <c r="R37" i="15"/>
  <c r="Q37" i="15"/>
  <c r="P37" i="15"/>
  <c r="N37" i="15"/>
  <c r="M37" i="15"/>
  <c r="L37" i="15"/>
  <c r="K37" i="15"/>
  <c r="J37" i="15"/>
  <c r="I37" i="15"/>
  <c r="G37" i="15"/>
  <c r="O37" i="15" s="1"/>
  <c r="R36" i="15"/>
  <c r="Q36" i="15"/>
  <c r="P36" i="15"/>
  <c r="O36" i="15"/>
  <c r="N36" i="15"/>
  <c r="M36" i="15"/>
  <c r="K36" i="15"/>
  <c r="J36" i="15"/>
  <c r="I36" i="15"/>
  <c r="G36" i="15"/>
  <c r="L36" i="15" s="1"/>
  <c r="R35" i="15"/>
  <c r="Q35" i="15"/>
  <c r="P35" i="15"/>
  <c r="O35" i="15"/>
  <c r="N35" i="15"/>
  <c r="M35" i="15"/>
  <c r="L35" i="15"/>
  <c r="K35" i="15"/>
  <c r="J35" i="15"/>
  <c r="I35" i="15"/>
  <c r="R34" i="15"/>
  <c r="Q34" i="15"/>
  <c r="Q44" i="15" s="1"/>
  <c r="P34" i="15"/>
  <c r="O34" i="15"/>
  <c r="N34" i="15"/>
  <c r="M34" i="15"/>
  <c r="M44" i="15" s="1"/>
  <c r="L34" i="15"/>
  <c r="K34" i="15"/>
  <c r="J34" i="15"/>
  <c r="I34" i="15"/>
  <c r="R27" i="15"/>
  <c r="Q27" i="15"/>
  <c r="P27" i="15"/>
  <c r="O27" i="15"/>
  <c r="N27" i="15"/>
  <c r="M27" i="15"/>
  <c r="L27" i="15"/>
  <c r="K27" i="15"/>
  <c r="J27" i="15"/>
  <c r="I27" i="15"/>
  <c r="R26" i="15"/>
  <c r="Q26" i="15"/>
  <c r="P26" i="15"/>
  <c r="O26" i="15"/>
  <c r="N26" i="15"/>
  <c r="M26" i="15"/>
  <c r="L26" i="15"/>
  <c r="K26" i="15"/>
  <c r="J26" i="15"/>
  <c r="I26" i="15"/>
  <c r="R25" i="15"/>
  <c r="Q25" i="15"/>
  <c r="P25" i="15"/>
  <c r="O25" i="15"/>
  <c r="N25" i="15"/>
  <c r="M25" i="15"/>
  <c r="L25" i="15"/>
  <c r="K25" i="15"/>
  <c r="J25" i="15"/>
  <c r="G25" i="15"/>
  <c r="I25" i="15" s="1"/>
  <c r="R24" i="15"/>
  <c r="Q24" i="15"/>
  <c r="P24" i="15"/>
  <c r="O24" i="15"/>
  <c r="N24" i="15"/>
  <c r="M24" i="15"/>
  <c r="K24" i="15"/>
  <c r="J24" i="15"/>
  <c r="I24" i="15"/>
  <c r="G24" i="15"/>
  <c r="L24" i="15" s="1"/>
  <c r="R23" i="15"/>
  <c r="Q23" i="15"/>
  <c r="P23" i="15"/>
  <c r="O23" i="15"/>
  <c r="M23" i="15"/>
  <c r="L23" i="15"/>
  <c r="K23" i="15"/>
  <c r="J23" i="15"/>
  <c r="I23" i="15"/>
  <c r="G23" i="15"/>
  <c r="N23" i="15" s="1"/>
  <c r="R22" i="15"/>
  <c r="Q22" i="15"/>
  <c r="P22" i="15"/>
  <c r="O22" i="15"/>
  <c r="N22" i="15"/>
  <c r="M22" i="15"/>
  <c r="L22" i="15"/>
  <c r="K22" i="15"/>
  <c r="J22" i="15"/>
  <c r="G22" i="15"/>
  <c r="I22" i="15" s="1"/>
  <c r="R21" i="15"/>
  <c r="Q21" i="15"/>
  <c r="P21" i="15"/>
  <c r="O21" i="15"/>
  <c r="N21" i="15"/>
  <c r="M21" i="15"/>
  <c r="L21" i="15"/>
  <c r="K21" i="15"/>
  <c r="J21" i="15"/>
  <c r="I21" i="15"/>
  <c r="R20" i="15"/>
  <c r="Q20" i="15"/>
  <c r="Q29" i="15" s="1"/>
  <c r="P20" i="15"/>
  <c r="O20" i="15"/>
  <c r="N20" i="15"/>
  <c r="M20" i="15"/>
  <c r="M29" i="15" s="1"/>
  <c r="L20" i="15"/>
  <c r="K20" i="15"/>
  <c r="J20" i="15"/>
  <c r="I20" i="15"/>
  <c r="I29" i="15" s="1"/>
  <c r="R12" i="15"/>
  <c r="Q12" i="15"/>
  <c r="P12" i="15"/>
  <c r="O12" i="15"/>
  <c r="N12" i="15"/>
  <c r="M12" i="15"/>
  <c r="L12" i="15"/>
  <c r="K12" i="15"/>
  <c r="J12" i="15"/>
  <c r="I12" i="15"/>
  <c r="R11" i="15"/>
  <c r="Q11" i="15"/>
  <c r="P11" i="15"/>
  <c r="O11" i="15"/>
  <c r="N11" i="15"/>
  <c r="M11" i="15"/>
  <c r="L11" i="15"/>
  <c r="K11" i="15"/>
  <c r="J11" i="15"/>
  <c r="G11" i="15"/>
  <c r="I11" i="15" s="1"/>
  <c r="R10" i="15"/>
  <c r="Q10" i="15"/>
  <c r="P10" i="15"/>
  <c r="O10" i="15"/>
  <c r="N10" i="15"/>
  <c r="M10" i="15"/>
  <c r="K10" i="15"/>
  <c r="J10" i="15"/>
  <c r="I10" i="15"/>
  <c r="G10" i="15"/>
  <c r="L10" i="15" s="1"/>
  <c r="R9" i="15"/>
  <c r="Q9" i="15"/>
  <c r="P9" i="15"/>
  <c r="O9" i="15"/>
  <c r="N9" i="15"/>
  <c r="M9" i="15"/>
  <c r="L9" i="15"/>
  <c r="K9" i="15"/>
  <c r="J9" i="15"/>
  <c r="I9" i="15"/>
  <c r="G9" i="15"/>
  <c r="R8" i="15"/>
  <c r="Q8" i="15"/>
  <c r="P8" i="15"/>
  <c r="O8" i="15"/>
  <c r="M8" i="15"/>
  <c r="L8" i="15"/>
  <c r="K8" i="15"/>
  <c r="J8" i="15"/>
  <c r="I8" i="15"/>
  <c r="G8" i="15"/>
  <c r="N8" i="15" s="1"/>
  <c r="R7" i="15"/>
  <c r="Q7" i="15"/>
  <c r="P7" i="15"/>
  <c r="O7" i="15"/>
  <c r="M7" i="15"/>
  <c r="L7" i="15"/>
  <c r="K7" i="15"/>
  <c r="J7" i="15"/>
  <c r="I7" i="15"/>
  <c r="G7" i="15"/>
  <c r="N7" i="15" s="1"/>
  <c r="R6" i="15"/>
  <c r="Q6" i="15"/>
  <c r="P6" i="15"/>
  <c r="O6" i="15"/>
  <c r="N6" i="15"/>
  <c r="M6" i="15"/>
  <c r="L6" i="15"/>
  <c r="K6" i="15"/>
  <c r="J6" i="15"/>
  <c r="I6" i="15"/>
  <c r="R5" i="15"/>
  <c r="R14" i="15" s="1"/>
  <c r="Q5" i="15"/>
  <c r="P5" i="15"/>
  <c r="O5" i="15"/>
  <c r="N5" i="15"/>
  <c r="M5" i="15"/>
  <c r="L5" i="15"/>
  <c r="K5" i="15"/>
  <c r="J5" i="15"/>
  <c r="J14" i="15" s="1"/>
  <c r="I5" i="15"/>
  <c r="R149" i="14"/>
  <c r="Q149" i="14"/>
  <c r="P149" i="14"/>
  <c r="O149" i="14"/>
  <c r="N149" i="14"/>
  <c r="M149" i="14"/>
  <c r="L149" i="14"/>
  <c r="K149" i="14"/>
  <c r="J149" i="14"/>
  <c r="I149" i="14"/>
  <c r="R148" i="14"/>
  <c r="Q148" i="14"/>
  <c r="P148" i="14"/>
  <c r="O148" i="14"/>
  <c r="N148" i="14"/>
  <c r="M148" i="14"/>
  <c r="L148" i="14"/>
  <c r="K148" i="14"/>
  <c r="J148" i="14"/>
  <c r="I148" i="14"/>
  <c r="R147" i="14"/>
  <c r="Q147" i="14"/>
  <c r="P147" i="14"/>
  <c r="N147" i="14"/>
  <c r="M147" i="14"/>
  <c r="L147" i="14"/>
  <c r="K147" i="14"/>
  <c r="J147" i="14"/>
  <c r="G147" i="14"/>
  <c r="O147" i="14" s="1"/>
  <c r="R146" i="14"/>
  <c r="Q146" i="14"/>
  <c r="P146" i="14"/>
  <c r="O146" i="14"/>
  <c r="N146" i="14"/>
  <c r="M146" i="14"/>
  <c r="L146" i="14"/>
  <c r="K146" i="14"/>
  <c r="J146" i="14"/>
  <c r="G146" i="14"/>
  <c r="I146" i="14" s="1"/>
  <c r="R145" i="14"/>
  <c r="Q145" i="14"/>
  <c r="P145" i="14"/>
  <c r="O145" i="14"/>
  <c r="M145" i="14"/>
  <c r="L145" i="14"/>
  <c r="K145" i="14"/>
  <c r="J145" i="14"/>
  <c r="I145" i="14"/>
  <c r="G145" i="14"/>
  <c r="N145" i="14" s="1"/>
  <c r="R144" i="14"/>
  <c r="Q144" i="14"/>
  <c r="P144" i="14"/>
  <c r="O144" i="14"/>
  <c r="N144" i="14"/>
  <c r="M144" i="14"/>
  <c r="K144" i="14"/>
  <c r="J144" i="14"/>
  <c r="G144" i="14"/>
  <c r="I144" i="14" s="1"/>
  <c r="R143" i="14"/>
  <c r="Q143" i="14"/>
  <c r="P143" i="14"/>
  <c r="P151" i="14" s="1"/>
  <c r="O143" i="14"/>
  <c r="N143" i="14"/>
  <c r="M143" i="14"/>
  <c r="L143" i="14"/>
  <c r="K143" i="14"/>
  <c r="J143" i="14"/>
  <c r="I143" i="14"/>
  <c r="R142" i="14"/>
  <c r="R151" i="14" s="1"/>
  <c r="Q142" i="14"/>
  <c r="Q151" i="14" s="1"/>
  <c r="P142" i="14"/>
  <c r="O142" i="14"/>
  <c r="O151" i="14" s="1"/>
  <c r="N142" i="14"/>
  <c r="N151" i="14" s="1"/>
  <c r="M142" i="14"/>
  <c r="M151" i="14" s="1"/>
  <c r="L142" i="14"/>
  <c r="K142" i="14"/>
  <c r="K151" i="14" s="1"/>
  <c r="J142" i="14"/>
  <c r="J151" i="14" s="1"/>
  <c r="I142" i="14"/>
  <c r="R135" i="14"/>
  <c r="Q135" i="14"/>
  <c r="P135" i="14"/>
  <c r="O135" i="14"/>
  <c r="N135" i="14"/>
  <c r="M135" i="14"/>
  <c r="L135" i="14"/>
  <c r="K135" i="14"/>
  <c r="J135" i="14"/>
  <c r="I135" i="14"/>
  <c r="R134" i="14"/>
  <c r="Q134" i="14"/>
  <c r="P134" i="14"/>
  <c r="O134" i="14"/>
  <c r="N134" i="14"/>
  <c r="M134" i="14"/>
  <c r="L134" i="14"/>
  <c r="K134" i="14"/>
  <c r="J134" i="14"/>
  <c r="I134" i="14"/>
  <c r="R133" i="14"/>
  <c r="Q133" i="14"/>
  <c r="P133" i="14"/>
  <c r="O133" i="14"/>
  <c r="N133" i="14"/>
  <c r="M133" i="14"/>
  <c r="L133" i="14"/>
  <c r="K133" i="14"/>
  <c r="J133" i="14"/>
  <c r="G133" i="14"/>
  <c r="I133" i="14" s="1"/>
  <c r="R132" i="14"/>
  <c r="Q132" i="14"/>
  <c r="P132" i="14"/>
  <c r="O132" i="14"/>
  <c r="N132" i="14"/>
  <c r="M132" i="14"/>
  <c r="L132" i="14"/>
  <c r="J132" i="14"/>
  <c r="I132" i="14"/>
  <c r="G132" i="14"/>
  <c r="K132" i="14" s="1"/>
  <c r="R131" i="14"/>
  <c r="Q131" i="14"/>
  <c r="P131" i="14"/>
  <c r="O131" i="14"/>
  <c r="N131" i="14"/>
  <c r="M131" i="14"/>
  <c r="L131" i="14"/>
  <c r="K131" i="14"/>
  <c r="J131" i="14"/>
  <c r="G131" i="14"/>
  <c r="I131" i="14" s="1"/>
  <c r="R130" i="14"/>
  <c r="Q130" i="14"/>
  <c r="P130" i="14"/>
  <c r="N130" i="14"/>
  <c r="M130" i="14"/>
  <c r="L130" i="14"/>
  <c r="K130" i="14"/>
  <c r="J130" i="14"/>
  <c r="I130" i="14"/>
  <c r="G130" i="14"/>
  <c r="O130" i="14" s="1"/>
  <c r="R129" i="14"/>
  <c r="Q129" i="14"/>
  <c r="P129" i="14"/>
  <c r="O129" i="14"/>
  <c r="N129" i="14"/>
  <c r="M129" i="14"/>
  <c r="L129" i="14"/>
  <c r="K129" i="14"/>
  <c r="J129" i="14"/>
  <c r="I129" i="14"/>
  <c r="G129" i="14"/>
  <c r="R128" i="14"/>
  <c r="Q128" i="14"/>
  <c r="P128" i="14"/>
  <c r="O128" i="14"/>
  <c r="M128" i="14"/>
  <c r="L128" i="14"/>
  <c r="K128" i="14"/>
  <c r="J128" i="14"/>
  <c r="G128" i="14"/>
  <c r="I128" i="14" s="1"/>
  <c r="R127" i="14"/>
  <c r="Q127" i="14"/>
  <c r="P127" i="14"/>
  <c r="O127" i="14"/>
  <c r="N127" i="14"/>
  <c r="M127" i="14"/>
  <c r="L127" i="14"/>
  <c r="K127" i="14"/>
  <c r="J127" i="14"/>
  <c r="G127" i="14"/>
  <c r="I127" i="14" s="1"/>
  <c r="R126" i="14"/>
  <c r="Q126" i="14"/>
  <c r="P126" i="14"/>
  <c r="O126" i="14"/>
  <c r="N126" i="14"/>
  <c r="M126" i="14"/>
  <c r="L126" i="14"/>
  <c r="K126" i="14"/>
  <c r="J126" i="14"/>
  <c r="I126" i="14"/>
  <c r="R125" i="14"/>
  <c r="Q125" i="14"/>
  <c r="P125" i="14"/>
  <c r="O125" i="14"/>
  <c r="N125" i="14"/>
  <c r="M125" i="14"/>
  <c r="L125" i="14"/>
  <c r="K125" i="14"/>
  <c r="J125" i="14"/>
  <c r="I125" i="14"/>
  <c r="R118" i="14"/>
  <c r="Q118" i="14"/>
  <c r="P118" i="14"/>
  <c r="O118" i="14"/>
  <c r="N118" i="14"/>
  <c r="M118" i="14"/>
  <c r="L118" i="14"/>
  <c r="K118" i="14"/>
  <c r="J118" i="14"/>
  <c r="I118" i="14"/>
  <c r="R117" i="14"/>
  <c r="Q117" i="14"/>
  <c r="P117" i="14"/>
  <c r="O117" i="14"/>
  <c r="N117" i="14"/>
  <c r="M117" i="14"/>
  <c r="L117" i="14"/>
  <c r="K117" i="14"/>
  <c r="J117" i="14"/>
  <c r="I117" i="14"/>
  <c r="R116" i="14"/>
  <c r="Q116" i="14"/>
  <c r="P116" i="14"/>
  <c r="O116" i="14"/>
  <c r="N116" i="14"/>
  <c r="M116" i="14"/>
  <c r="L116" i="14"/>
  <c r="K116" i="14"/>
  <c r="J116" i="14"/>
  <c r="G116" i="14"/>
  <c r="I116" i="14" s="1"/>
  <c r="R115" i="14"/>
  <c r="Q115" i="14"/>
  <c r="P115" i="14"/>
  <c r="O115" i="14"/>
  <c r="N115" i="14"/>
  <c r="M115" i="14"/>
  <c r="L115" i="14"/>
  <c r="I115" i="14"/>
  <c r="G115" i="14"/>
  <c r="J115" i="14" s="1"/>
  <c r="R114" i="14"/>
  <c r="Q114" i="14"/>
  <c r="P114" i="14"/>
  <c r="N114" i="14"/>
  <c r="M114" i="14"/>
  <c r="L114" i="14"/>
  <c r="K114" i="14"/>
  <c r="I114" i="14"/>
  <c r="G114" i="14"/>
  <c r="O114" i="14" s="1"/>
  <c r="R113" i="14"/>
  <c r="Q113" i="14"/>
  <c r="P113" i="14"/>
  <c r="N113" i="14"/>
  <c r="M113" i="14"/>
  <c r="L113" i="14"/>
  <c r="K113" i="14"/>
  <c r="J113" i="14"/>
  <c r="G113" i="14"/>
  <c r="I113" i="14" s="1"/>
  <c r="R112" i="14"/>
  <c r="Q112" i="14"/>
  <c r="P112" i="14"/>
  <c r="O112" i="14"/>
  <c r="N112" i="14"/>
  <c r="M112" i="14"/>
  <c r="L112" i="14"/>
  <c r="K112" i="14"/>
  <c r="J112" i="14"/>
  <c r="G112" i="14"/>
  <c r="I112" i="14" s="1"/>
  <c r="R111" i="14"/>
  <c r="Q111" i="14"/>
  <c r="P111" i="14"/>
  <c r="O111" i="14"/>
  <c r="M111" i="14"/>
  <c r="L111" i="14"/>
  <c r="K111" i="14"/>
  <c r="J111" i="14"/>
  <c r="G111" i="14"/>
  <c r="N111" i="14" s="1"/>
  <c r="R110" i="14"/>
  <c r="Q110" i="14"/>
  <c r="P110" i="14"/>
  <c r="O110" i="14"/>
  <c r="M110" i="14"/>
  <c r="L110" i="14"/>
  <c r="K110" i="14"/>
  <c r="J110" i="14"/>
  <c r="I110" i="14"/>
  <c r="G110" i="14"/>
  <c r="N110" i="14" s="1"/>
  <c r="R109" i="14"/>
  <c r="Q109" i="14"/>
  <c r="P109" i="14"/>
  <c r="O109" i="14"/>
  <c r="N109" i="14"/>
  <c r="M109" i="14"/>
  <c r="L109" i="14"/>
  <c r="K109" i="14"/>
  <c r="J109" i="14"/>
  <c r="I109" i="14"/>
  <c r="R108" i="14"/>
  <c r="Q108" i="14"/>
  <c r="P108" i="14"/>
  <c r="O108" i="14"/>
  <c r="N108" i="14"/>
  <c r="M108" i="14"/>
  <c r="L108" i="14"/>
  <c r="K108" i="14"/>
  <c r="J108" i="14"/>
  <c r="I108" i="14"/>
  <c r="R99" i="14"/>
  <c r="Q99" i="14"/>
  <c r="P99" i="14"/>
  <c r="O99" i="14"/>
  <c r="N99" i="14"/>
  <c r="M99" i="14"/>
  <c r="L99" i="14"/>
  <c r="J99" i="14"/>
  <c r="I99" i="14"/>
  <c r="G99" i="14"/>
  <c r="K99" i="14" s="1"/>
  <c r="R98" i="14"/>
  <c r="Q98" i="14"/>
  <c r="P98" i="14"/>
  <c r="O98" i="14"/>
  <c r="M98" i="14"/>
  <c r="L98" i="14"/>
  <c r="K98" i="14"/>
  <c r="J98" i="14"/>
  <c r="G98" i="14"/>
  <c r="N98" i="14" s="1"/>
  <c r="R97" i="14"/>
  <c r="Q97" i="14"/>
  <c r="P97" i="14"/>
  <c r="O97" i="14"/>
  <c r="N97" i="14"/>
  <c r="M97" i="14"/>
  <c r="L97" i="14"/>
  <c r="K97" i="14"/>
  <c r="G97" i="14"/>
  <c r="I97" i="14" s="1"/>
  <c r="R96" i="14"/>
  <c r="Q96" i="14"/>
  <c r="P96" i="14"/>
  <c r="N96" i="14"/>
  <c r="M96" i="14"/>
  <c r="L96" i="14"/>
  <c r="K96" i="14"/>
  <c r="J96" i="14"/>
  <c r="G96" i="14"/>
  <c r="I96" i="14" s="1"/>
  <c r="R95" i="14"/>
  <c r="Q95" i="14"/>
  <c r="P95" i="14"/>
  <c r="O95" i="14"/>
  <c r="M95" i="14"/>
  <c r="L95" i="14"/>
  <c r="K95" i="14"/>
  <c r="J95" i="14"/>
  <c r="G95" i="14"/>
  <c r="N95" i="14" s="1"/>
  <c r="R101" i="14"/>
  <c r="Q101" i="14"/>
  <c r="P101" i="14"/>
  <c r="O101" i="14"/>
  <c r="N101" i="14"/>
  <c r="M101" i="14"/>
  <c r="L101" i="14"/>
  <c r="K101" i="14"/>
  <c r="J101" i="14"/>
  <c r="I101" i="14"/>
  <c r="R100" i="14"/>
  <c r="Q100" i="14"/>
  <c r="P100" i="14"/>
  <c r="O100" i="14"/>
  <c r="N100" i="14"/>
  <c r="M100" i="14"/>
  <c r="L100" i="14"/>
  <c r="K100" i="14"/>
  <c r="J100" i="14"/>
  <c r="I100" i="14"/>
  <c r="R94" i="14"/>
  <c r="Q94" i="14"/>
  <c r="P94" i="14"/>
  <c r="O94" i="14"/>
  <c r="N94" i="14"/>
  <c r="M94" i="14"/>
  <c r="L94" i="14"/>
  <c r="K94" i="14"/>
  <c r="J94" i="14"/>
  <c r="G94" i="14"/>
  <c r="I94" i="14" s="1"/>
  <c r="R93" i="14"/>
  <c r="Q93" i="14"/>
  <c r="P93" i="14"/>
  <c r="O93" i="14"/>
  <c r="M93" i="14"/>
  <c r="L93" i="14"/>
  <c r="K93" i="14"/>
  <c r="J93" i="14"/>
  <c r="G93" i="14"/>
  <c r="I93" i="14" s="1"/>
  <c r="R92" i="14"/>
  <c r="Q92" i="14"/>
  <c r="P92" i="14"/>
  <c r="O92" i="14"/>
  <c r="M92" i="14"/>
  <c r="L92" i="14"/>
  <c r="K92" i="14"/>
  <c r="J92" i="14"/>
  <c r="I92" i="14"/>
  <c r="G92" i="14"/>
  <c r="N92" i="14" s="1"/>
  <c r="R91" i="14"/>
  <c r="Q91" i="14"/>
  <c r="P91" i="14"/>
  <c r="O91" i="14"/>
  <c r="N91" i="14"/>
  <c r="M91" i="14"/>
  <c r="L91" i="14"/>
  <c r="K91" i="14"/>
  <c r="J91" i="14"/>
  <c r="I91" i="14"/>
  <c r="R90" i="14"/>
  <c r="Q90" i="14"/>
  <c r="P90" i="14"/>
  <c r="O90" i="14"/>
  <c r="N90" i="14"/>
  <c r="M90" i="14"/>
  <c r="L90" i="14"/>
  <c r="K90" i="14"/>
  <c r="J90" i="14"/>
  <c r="I90" i="14"/>
  <c r="R83" i="14"/>
  <c r="Q83" i="14"/>
  <c r="P83" i="14"/>
  <c r="O83" i="14"/>
  <c r="N83" i="14"/>
  <c r="M83" i="14"/>
  <c r="L83" i="14"/>
  <c r="K83" i="14"/>
  <c r="J83" i="14"/>
  <c r="I83" i="14"/>
  <c r="R82" i="14"/>
  <c r="Q82" i="14"/>
  <c r="P82" i="14"/>
  <c r="O82" i="14"/>
  <c r="N82" i="14"/>
  <c r="M82" i="14"/>
  <c r="L82" i="14"/>
  <c r="K82" i="14"/>
  <c r="J82" i="14"/>
  <c r="I82" i="14"/>
  <c r="R81" i="14"/>
  <c r="Q81" i="14"/>
  <c r="P81" i="14"/>
  <c r="O81" i="14"/>
  <c r="N81" i="14"/>
  <c r="M81" i="14"/>
  <c r="L81" i="14"/>
  <c r="K81" i="14"/>
  <c r="J81" i="14"/>
  <c r="G81" i="14"/>
  <c r="I81" i="14" s="1"/>
  <c r="R80" i="14"/>
  <c r="Q80" i="14"/>
  <c r="P80" i="14"/>
  <c r="O80" i="14"/>
  <c r="N80" i="14"/>
  <c r="M80" i="14"/>
  <c r="L80" i="14"/>
  <c r="K80" i="14"/>
  <c r="J80" i="14"/>
  <c r="G80" i="14"/>
  <c r="I80" i="14" s="1"/>
  <c r="R79" i="14"/>
  <c r="Q79" i="14"/>
  <c r="P79" i="14"/>
  <c r="O79" i="14"/>
  <c r="N79" i="14"/>
  <c r="M79" i="14"/>
  <c r="L79" i="14"/>
  <c r="K79" i="14"/>
  <c r="J79" i="14"/>
  <c r="I79" i="14"/>
  <c r="G79" i="14"/>
  <c r="R78" i="14"/>
  <c r="Q78" i="14"/>
  <c r="P78" i="14"/>
  <c r="O78" i="14"/>
  <c r="N78" i="14"/>
  <c r="M78" i="14"/>
  <c r="L78" i="14"/>
  <c r="K78" i="14"/>
  <c r="J78" i="14"/>
  <c r="I78" i="14"/>
  <c r="R77" i="14"/>
  <c r="Q77" i="14"/>
  <c r="P77" i="14"/>
  <c r="O77" i="14"/>
  <c r="N77" i="14"/>
  <c r="M77" i="14"/>
  <c r="L77" i="14"/>
  <c r="K77" i="14"/>
  <c r="J77" i="14"/>
  <c r="I77" i="14"/>
  <c r="R70" i="14"/>
  <c r="Q70" i="14"/>
  <c r="P70" i="14"/>
  <c r="O70" i="14"/>
  <c r="N70" i="14"/>
  <c r="M70" i="14"/>
  <c r="L70" i="14"/>
  <c r="K70" i="14"/>
  <c r="J70" i="14"/>
  <c r="I70" i="14"/>
  <c r="R69" i="14"/>
  <c r="Q69" i="14"/>
  <c r="P69" i="14"/>
  <c r="O69" i="14"/>
  <c r="N69" i="14"/>
  <c r="M69" i="14"/>
  <c r="L69" i="14"/>
  <c r="K69" i="14"/>
  <c r="J69" i="14"/>
  <c r="I69" i="14"/>
  <c r="R68" i="14"/>
  <c r="Q68" i="14"/>
  <c r="P68" i="14"/>
  <c r="O68" i="14"/>
  <c r="N68" i="14"/>
  <c r="M68" i="14"/>
  <c r="L68" i="14"/>
  <c r="K68" i="14"/>
  <c r="J68" i="14"/>
  <c r="G68" i="14"/>
  <c r="I68" i="14" s="1"/>
  <c r="R67" i="14"/>
  <c r="Q67" i="14"/>
  <c r="P67" i="14"/>
  <c r="N67" i="14"/>
  <c r="M67" i="14"/>
  <c r="L67" i="14"/>
  <c r="K67" i="14"/>
  <c r="J67" i="14"/>
  <c r="G67" i="14"/>
  <c r="O67" i="14" s="1"/>
  <c r="R66" i="14"/>
  <c r="Q66" i="14"/>
  <c r="P66" i="14"/>
  <c r="O66" i="14"/>
  <c r="M66" i="14"/>
  <c r="K66" i="14"/>
  <c r="J66" i="14"/>
  <c r="I66" i="14"/>
  <c r="G66" i="14"/>
  <c r="L66" i="14" s="1"/>
  <c r="R65" i="14"/>
  <c r="Q65" i="14"/>
  <c r="P65" i="14"/>
  <c r="O65" i="14"/>
  <c r="N65" i="14"/>
  <c r="M65" i="14"/>
  <c r="L65" i="14"/>
  <c r="K65" i="14"/>
  <c r="J65" i="14"/>
  <c r="I65" i="14"/>
  <c r="R64" i="14"/>
  <c r="Q64" i="14"/>
  <c r="P64" i="14"/>
  <c r="O64" i="14"/>
  <c r="N64" i="14"/>
  <c r="M64" i="14"/>
  <c r="L64" i="14"/>
  <c r="K64" i="14"/>
  <c r="J64" i="14"/>
  <c r="I64" i="14"/>
  <c r="R55" i="14"/>
  <c r="Q55" i="14"/>
  <c r="P55" i="14"/>
  <c r="O55" i="14"/>
  <c r="M55" i="14"/>
  <c r="L55" i="14"/>
  <c r="K55" i="14"/>
  <c r="J55" i="14"/>
  <c r="I55" i="14"/>
  <c r="G55" i="14"/>
  <c r="N55" i="14" s="1"/>
  <c r="R54" i="14"/>
  <c r="Q54" i="14"/>
  <c r="P54" i="14"/>
  <c r="O54" i="14"/>
  <c r="N54" i="14"/>
  <c r="M54" i="14"/>
  <c r="L54" i="14"/>
  <c r="K54" i="14"/>
  <c r="J54" i="14"/>
  <c r="G54" i="14"/>
  <c r="I54" i="14" s="1"/>
  <c r="R53" i="14"/>
  <c r="Q53" i="14"/>
  <c r="P53" i="14"/>
  <c r="O53" i="14"/>
  <c r="N53" i="14"/>
  <c r="L53" i="14"/>
  <c r="K53" i="14"/>
  <c r="J53" i="14"/>
  <c r="M53" i="14"/>
  <c r="G53" i="14"/>
  <c r="I53" i="14" s="1"/>
  <c r="R38" i="14"/>
  <c r="Q38" i="14"/>
  <c r="P38" i="14"/>
  <c r="O38" i="14"/>
  <c r="N38" i="14"/>
  <c r="L38" i="14"/>
  <c r="K38" i="14"/>
  <c r="J38" i="14"/>
  <c r="M38" i="14"/>
  <c r="G38" i="14"/>
  <c r="I38" i="14" s="1"/>
  <c r="R40" i="14"/>
  <c r="Q40" i="14"/>
  <c r="P40" i="14"/>
  <c r="O40" i="14"/>
  <c r="M40" i="14"/>
  <c r="L40" i="14"/>
  <c r="K40" i="14"/>
  <c r="I40" i="14"/>
  <c r="J40" i="14"/>
  <c r="G40" i="14"/>
  <c r="N40" i="14" s="1"/>
  <c r="R39" i="14"/>
  <c r="Q39" i="14"/>
  <c r="P39" i="14"/>
  <c r="O39" i="14"/>
  <c r="N39" i="14"/>
  <c r="L39" i="14"/>
  <c r="K39" i="14"/>
  <c r="J39" i="14"/>
  <c r="G39" i="14"/>
  <c r="M39" i="14" s="1"/>
  <c r="R24" i="14"/>
  <c r="Q24" i="14"/>
  <c r="P24" i="14"/>
  <c r="O24" i="14"/>
  <c r="N24" i="14"/>
  <c r="M24" i="14"/>
  <c r="K24" i="14"/>
  <c r="I24" i="14"/>
  <c r="G24" i="14"/>
  <c r="J24" i="14" s="1"/>
  <c r="R23" i="14"/>
  <c r="Q23" i="14"/>
  <c r="P23" i="14"/>
  <c r="O23" i="14"/>
  <c r="M23" i="14"/>
  <c r="L23" i="14"/>
  <c r="K23" i="14"/>
  <c r="I23" i="14"/>
  <c r="G23" i="14"/>
  <c r="J23" i="14" s="1"/>
  <c r="R9" i="14"/>
  <c r="Q9" i="14"/>
  <c r="P9" i="14"/>
  <c r="O9" i="14"/>
  <c r="N9" i="14"/>
  <c r="M9" i="14"/>
  <c r="L9" i="14"/>
  <c r="K9" i="14"/>
  <c r="G9" i="14"/>
  <c r="J9" i="14" s="1"/>
  <c r="R8" i="14"/>
  <c r="Q8" i="14"/>
  <c r="P8" i="14"/>
  <c r="O8" i="14"/>
  <c r="M8" i="14"/>
  <c r="L8" i="14"/>
  <c r="K8" i="14"/>
  <c r="I8" i="14"/>
  <c r="G8" i="14"/>
  <c r="J8" i="14" s="1"/>
  <c r="K20" i="1" l="1"/>
  <c r="J24" i="9"/>
  <c r="P29" i="15"/>
  <c r="J59" i="15"/>
  <c r="N59" i="15"/>
  <c r="R59" i="15"/>
  <c r="M59" i="15"/>
  <c r="Q59" i="15"/>
  <c r="J85" i="15"/>
  <c r="N85" i="15"/>
  <c r="R85" i="15"/>
  <c r="L85" i="15"/>
  <c r="P85" i="15"/>
  <c r="M85" i="15"/>
  <c r="K120" i="15"/>
  <c r="N93" i="14"/>
  <c r="I147" i="14"/>
  <c r="J103" i="15"/>
  <c r="N103" i="15"/>
  <c r="R103" i="15"/>
  <c r="Q72" i="15"/>
  <c r="Q14" i="15"/>
  <c r="O14" i="15"/>
  <c r="P44" i="15"/>
  <c r="Q85" i="15"/>
  <c r="M103" i="15"/>
  <c r="P14" i="15"/>
  <c r="K29" i="15"/>
  <c r="O29" i="15"/>
  <c r="O44" i="15"/>
  <c r="L59" i="15"/>
  <c r="P59" i="15"/>
  <c r="K72" i="15"/>
  <c r="O72" i="15"/>
  <c r="L103" i="15"/>
  <c r="P103" i="15"/>
  <c r="L137" i="15"/>
  <c r="P137" i="15"/>
  <c r="I44" i="15"/>
  <c r="I59" i="15"/>
  <c r="R60" i="15" s="1"/>
  <c r="I85" i="15"/>
  <c r="J120" i="15"/>
  <c r="M14" i="15"/>
  <c r="K14" i="15"/>
  <c r="K44" i="15"/>
  <c r="Q103" i="15"/>
  <c r="J29" i="15"/>
  <c r="N29" i="15"/>
  <c r="R29" i="15"/>
  <c r="J44" i="15"/>
  <c r="N44" i="15"/>
  <c r="R44" i="15"/>
  <c r="K59" i="15"/>
  <c r="O59" i="15"/>
  <c r="J72" i="15"/>
  <c r="N72" i="15"/>
  <c r="R72" i="15"/>
  <c r="L72" i="15"/>
  <c r="P72" i="15"/>
  <c r="I72" i="15"/>
  <c r="M72" i="15"/>
  <c r="K85" i="15"/>
  <c r="R86" i="15" s="1"/>
  <c r="O85" i="15"/>
  <c r="K103" i="15"/>
  <c r="O103" i="15"/>
  <c r="L120" i="15"/>
  <c r="P120" i="15"/>
  <c r="K137" i="15"/>
  <c r="O137" i="15"/>
  <c r="I137" i="15"/>
  <c r="M137" i="15"/>
  <c r="Q137" i="15"/>
  <c r="J137" i="15"/>
  <c r="N137" i="15"/>
  <c r="R137" i="15"/>
  <c r="O120" i="15"/>
  <c r="N14" i="15"/>
  <c r="I120" i="15"/>
  <c r="I14" i="15"/>
  <c r="L14" i="15"/>
  <c r="L29" i="15"/>
  <c r="L44" i="15"/>
  <c r="R45" i="15" s="1"/>
  <c r="I103" i="15"/>
  <c r="L144" i="14"/>
  <c r="L151" i="14" s="1"/>
  <c r="J114" i="14"/>
  <c r="L120" i="14"/>
  <c r="P120" i="14"/>
  <c r="R120" i="14"/>
  <c r="I151" i="14"/>
  <c r="N120" i="14"/>
  <c r="M120" i="14"/>
  <c r="Q120" i="14"/>
  <c r="J120" i="14"/>
  <c r="M137" i="14"/>
  <c r="Q137" i="14"/>
  <c r="N128" i="14"/>
  <c r="N137" i="14" s="1"/>
  <c r="J137" i="14"/>
  <c r="R137" i="14"/>
  <c r="L137" i="14"/>
  <c r="P137" i="14"/>
  <c r="O137" i="14"/>
  <c r="O120" i="14"/>
  <c r="I137" i="14"/>
  <c r="K137" i="14"/>
  <c r="M103" i="14"/>
  <c r="O113" i="14"/>
  <c r="K115" i="14"/>
  <c r="K120" i="14" s="1"/>
  <c r="I111" i="14"/>
  <c r="I120" i="14" s="1"/>
  <c r="N103" i="14"/>
  <c r="L103" i="14"/>
  <c r="Q103" i="14"/>
  <c r="J97" i="14"/>
  <c r="J103" i="14" s="1"/>
  <c r="R103" i="14"/>
  <c r="P103" i="14"/>
  <c r="K103" i="14"/>
  <c r="I95" i="14"/>
  <c r="I98" i="14"/>
  <c r="O96" i="14"/>
  <c r="O103" i="14" s="1"/>
  <c r="J85" i="14"/>
  <c r="R85" i="14"/>
  <c r="N85" i="14"/>
  <c r="M72" i="14"/>
  <c r="Q72" i="14"/>
  <c r="P72" i="14"/>
  <c r="K72" i="14"/>
  <c r="O72" i="14"/>
  <c r="L72" i="14"/>
  <c r="J72" i="14"/>
  <c r="R72" i="14"/>
  <c r="K85" i="14"/>
  <c r="O85" i="14"/>
  <c r="M85" i="14"/>
  <c r="Q85" i="14"/>
  <c r="L85" i="14"/>
  <c r="P85" i="14"/>
  <c r="I85" i="14"/>
  <c r="N66" i="14"/>
  <c r="N72" i="14" s="1"/>
  <c r="I67" i="14"/>
  <c r="I72" i="14" s="1"/>
  <c r="I39" i="14"/>
  <c r="L24" i="14"/>
  <c r="N23" i="14"/>
  <c r="I9" i="14"/>
  <c r="N8" i="14"/>
  <c r="R121" i="15" l="1"/>
  <c r="R138" i="15"/>
  <c r="R73" i="15"/>
  <c r="R104" i="15"/>
  <c r="R30" i="15"/>
  <c r="R15" i="15"/>
  <c r="R152" i="14"/>
  <c r="I103" i="14"/>
  <c r="R104" i="14" s="1"/>
  <c r="R138" i="14"/>
  <c r="R121" i="14"/>
  <c r="R86" i="14"/>
  <c r="R73" i="14"/>
  <c r="R57" i="14" l="1"/>
  <c r="Q57" i="14"/>
  <c r="P57" i="14"/>
  <c r="O57" i="14"/>
  <c r="N57" i="14"/>
  <c r="M57" i="14"/>
  <c r="L57" i="14"/>
  <c r="K57" i="14"/>
  <c r="J57" i="14"/>
  <c r="I57" i="14"/>
  <c r="R56" i="14"/>
  <c r="Q56" i="14"/>
  <c r="P56" i="14"/>
  <c r="O56" i="14"/>
  <c r="N56" i="14"/>
  <c r="M56" i="14"/>
  <c r="L56" i="14"/>
  <c r="K56" i="14"/>
  <c r="J56" i="14"/>
  <c r="I56" i="14"/>
  <c r="R52" i="14"/>
  <c r="Q52" i="14"/>
  <c r="P52" i="14"/>
  <c r="N52" i="14"/>
  <c r="M52" i="14"/>
  <c r="L52" i="14"/>
  <c r="K52" i="14"/>
  <c r="I52" i="14"/>
  <c r="J52" i="14"/>
  <c r="G52" i="14"/>
  <c r="O52" i="14" s="1"/>
  <c r="R51" i="14"/>
  <c r="Q51" i="14"/>
  <c r="P51" i="14"/>
  <c r="O51" i="14"/>
  <c r="N51" i="14"/>
  <c r="K51" i="14"/>
  <c r="J51" i="14"/>
  <c r="I51" i="14"/>
  <c r="G51" i="14"/>
  <c r="L51" i="14" s="1"/>
  <c r="R50" i="14"/>
  <c r="Q50" i="14"/>
  <c r="P50" i="14"/>
  <c r="O50" i="14"/>
  <c r="N50" i="14"/>
  <c r="M50" i="14"/>
  <c r="L50" i="14"/>
  <c r="K50" i="14"/>
  <c r="J50" i="14"/>
  <c r="I50" i="14"/>
  <c r="R49" i="14"/>
  <c r="Q49" i="14"/>
  <c r="P49" i="14"/>
  <c r="O49" i="14"/>
  <c r="N49" i="14"/>
  <c r="M49" i="14"/>
  <c r="L49" i="14"/>
  <c r="K49" i="14"/>
  <c r="J49" i="14"/>
  <c r="I49" i="14"/>
  <c r="R42" i="14"/>
  <c r="Q42" i="14"/>
  <c r="P42" i="14"/>
  <c r="O42" i="14"/>
  <c r="N42" i="14"/>
  <c r="M42" i="14"/>
  <c r="L42" i="14"/>
  <c r="K42" i="14"/>
  <c r="J42" i="14"/>
  <c r="I42" i="14"/>
  <c r="R41" i="14"/>
  <c r="Q41" i="14"/>
  <c r="P41" i="14"/>
  <c r="O41" i="14"/>
  <c r="N41" i="14"/>
  <c r="M41" i="14"/>
  <c r="L41" i="14"/>
  <c r="K41" i="14"/>
  <c r="J41" i="14"/>
  <c r="I41" i="14"/>
  <c r="R37" i="14"/>
  <c r="Q37" i="14"/>
  <c r="P37" i="14"/>
  <c r="N37" i="14"/>
  <c r="M37" i="14"/>
  <c r="L37" i="14"/>
  <c r="K37" i="14"/>
  <c r="I37" i="14"/>
  <c r="G37" i="14"/>
  <c r="O37" i="14" s="1"/>
  <c r="R36" i="14"/>
  <c r="Q36" i="14"/>
  <c r="P36" i="14"/>
  <c r="O36" i="14"/>
  <c r="N36" i="14"/>
  <c r="K36" i="14"/>
  <c r="J36" i="14"/>
  <c r="I36" i="14"/>
  <c r="G36" i="14"/>
  <c r="L36" i="14" s="1"/>
  <c r="R35" i="14"/>
  <c r="Q35" i="14"/>
  <c r="P35" i="14"/>
  <c r="O35" i="14"/>
  <c r="N35" i="14"/>
  <c r="M35" i="14"/>
  <c r="L35" i="14"/>
  <c r="K35" i="14"/>
  <c r="J35" i="14"/>
  <c r="I35" i="14"/>
  <c r="R34" i="14"/>
  <c r="Q34" i="14"/>
  <c r="P34" i="14"/>
  <c r="O34" i="14"/>
  <c r="N34" i="14"/>
  <c r="M34" i="14"/>
  <c r="L34" i="14"/>
  <c r="K34" i="14"/>
  <c r="J34" i="14"/>
  <c r="I34" i="14"/>
  <c r="R27" i="14"/>
  <c r="Q27" i="14"/>
  <c r="P27" i="14"/>
  <c r="O27" i="14"/>
  <c r="N27" i="14"/>
  <c r="M27" i="14"/>
  <c r="L27" i="14"/>
  <c r="K27" i="14"/>
  <c r="J27" i="14"/>
  <c r="I27" i="14"/>
  <c r="R26" i="14"/>
  <c r="Q26" i="14"/>
  <c r="P26" i="14"/>
  <c r="O26" i="14"/>
  <c r="N26" i="14"/>
  <c r="M26" i="14"/>
  <c r="L26" i="14"/>
  <c r="K26" i="14"/>
  <c r="J26" i="14"/>
  <c r="I26" i="14"/>
  <c r="R25" i="14"/>
  <c r="Q25" i="14"/>
  <c r="P25" i="14"/>
  <c r="O25" i="14"/>
  <c r="N25" i="14"/>
  <c r="M25" i="14"/>
  <c r="L25" i="14"/>
  <c r="K25" i="14"/>
  <c r="G25" i="14"/>
  <c r="J25" i="14" s="1"/>
  <c r="R22" i="14"/>
  <c r="Q22" i="14"/>
  <c r="P22" i="14"/>
  <c r="O22" i="14"/>
  <c r="N22" i="14"/>
  <c r="L22" i="14"/>
  <c r="K22" i="14"/>
  <c r="J22" i="14"/>
  <c r="G22" i="14"/>
  <c r="M22" i="14" s="1"/>
  <c r="R21" i="14"/>
  <c r="Q21" i="14"/>
  <c r="P21" i="14"/>
  <c r="O21" i="14"/>
  <c r="N21" i="14"/>
  <c r="M21" i="14"/>
  <c r="L21" i="14"/>
  <c r="K21" i="14"/>
  <c r="J21" i="14"/>
  <c r="I21" i="14"/>
  <c r="R20" i="14"/>
  <c r="Q20" i="14"/>
  <c r="P20" i="14"/>
  <c r="O20" i="14"/>
  <c r="N20" i="14"/>
  <c r="M20" i="14"/>
  <c r="L20" i="14"/>
  <c r="K20" i="14"/>
  <c r="J20" i="14"/>
  <c r="I20" i="14"/>
  <c r="R12" i="14"/>
  <c r="Q12" i="14"/>
  <c r="P12" i="14"/>
  <c r="O12" i="14"/>
  <c r="N12" i="14"/>
  <c r="M12" i="14"/>
  <c r="L12" i="14"/>
  <c r="K12" i="14"/>
  <c r="J12" i="14"/>
  <c r="I12" i="14"/>
  <c r="R11" i="14"/>
  <c r="Q11" i="14"/>
  <c r="P11" i="14"/>
  <c r="O11" i="14"/>
  <c r="N11" i="14"/>
  <c r="M11" i="14"/>
  <c r="L11" i="14"/>
  <c r="K11" i="14"/>
  <c r="G11" i="14"/>
  <c r="I11" i="14" s="1"/>
  <c r="R10" i="14"/>
  <c r="Q10" i="14"/>
  <c r="P10" i="14"/>
  <c r="O10" i="14"/>
  <c r="N10" i="14"/>
  <c r="M10" i="14"/>
  <c r="K10" i="14"/>
  <c r="I10" i="14"/>
  <c r="G10" i="14"/>
  <c r="J10" i="14" s="1"/>
  <c r="R7" i="14"/>
  <c r="Q7" i="14"/>
  <c r="P7" i="14"/>
  <c r="O7" i="14"/>
  <c r="L7" i="14"/>
  <c r="K7" i="14"/>
  <c r="J7" i="14"/>
  <c r="I7" i="14"/>
  <c r="M7" i="14"/>
  <c r="G7" i="14"/>
  <c r="N7" i="14" s="1"/>
  <c r="R6" i="14"/>
  <c r="Q6" i="14"/>
  <c r="P6" i="14"/>
  <c r="O6" i="14"/>
  <c r="N6" i="14"/>
  <c r="M6" i="14"/>
  <c r="L6" i="14"/>
  <c r="K6" i="14"/>
  <c r="J6" i="14"/>
  <c r="I6" i="14"/>
  <c r="R5" i="14"/>
  <c r="Q5" i="14"/>
  <c r="P5" i="14"/>
  <c r="O5" i="14"/>
  <c r="N5" i="14"/>
  <c r="M5" i="14"/>
  <c r="L5" i="14"/>
  <c r="K5" i="14"/>
  <c r="J5" i="14"/>
  <c r="I5" i="14"/>
  <c r="L62" i="12"/>
  <c r="L61" i="12"/>
  <c r="I61" i="12"/>
  <c r="R57" i="12"/>
  <c r="R53" i="12"/>
  <c r="Q53" i="12"/>
  <c r="P53" i="12"/>
  <c r="O53" i="12"/>
  <c r="N53" i="12"/>
  <c r="M53" i="12"/>
  <c r="L53" i="12"/>
  <c r="K53" i="12"/>
  <c r="J53" i="12"/>
  <c r="I53" i="12"/>
  <c r="R52" i="12"/>
  <c r="Q52" i="12"/>
  <c r="P52" i="12"/>
  <c r="O52" i="12"/>
  <c r="N52" i="12"/>
  <c r="M52" i="12"/>
  <c r="L52" i="12"/>
  <c r="K52" i="12"/>
  <c r="J52" i="12"/>
  <c r="I52" i="12"/>
  <c r="R51" i="12"/>
  <c r="Q51" i="12"/>
  <c r="P51" i="12"/>
  <c r="O51" i="12"/>
  <c r="N51" i="12"/>
  <c r="M51" i="12"/>
  <c r="L51" i="12"/>
  <c r="K51" i="12"/>
  <c r="I51" i="12"/>
  <c r="H51" i="12"/>
  <c r="G51" i="12"/>
  <c r="J51" i="12" s="1"/>
  <c r="R50" i="12"/>
  <c r="Q50" i="12"/>
  <c r="P50" i="12"/>
  <c r="O50" i="12"/>
  <c r="N50" i="12"/>
  <c r="M50" i="12"/>
  <c r="L50" i="12"/>
  <c r="K50" i="12"/>
  <c r="J50" i="12"/>
  <c r="I50" i="12"/>
  <c r="H50" i="12"/>
  <c r="G50" i="12"/>
  <c r="R49" i="12"/>
  <c r="Q49" i="12"/>
  <c r="P49" i="12"/>
  <c r="O49" i="12"/>
  <c r="N49" i="12"/>
  <c r="M49" i="12"/>
  <c r="L49" i="12"/>
  <c r="K49" i="12"/>
  <c r="J49" i="12"/>
  <c r="I49" i="12"/>
  <c r="R48" i="12"/>
  <c r="Q48" i="12"/>
  <c r="P48" i="12"/>
  <c r="P55" i="12" s="1"/>
  <c r="O48" i="12"/>
  <c r="O55" i="12" s="1"/>
  <c r="N48" i="12"/>
  <c r="M48" i="12"/>
  <c r="L48" i="12"/>
  <c r="L55" i="12" s="1"/>
  <c r="K48" i="12"/>
  <c r="K55" i="12" s="1"/>
  <c r="J48" i="12"/>
  <c r="I48" i="12"/>
  <c r="R43" i="12"/>
  <c r="R39" i="12"/>
  <c r="Q39" i="12"/>
  <c r="P39" i="12"/>
  <c r="O39" i="12"/>
  <c r="N39" i="12"/>
  <c r="M39" i="12"/>
  <c r="L39" i="12"/>
  <c r="K39" i="12"/>
  <c r="J39" i="12"/>
  <c r="I39" i="12"/>
  <c r="R38" i="12"/>
  <c r="Q38" i="12"/>
  <c r="P38" i="12"/>
  <c r="O38" i="12"/>
  <c r="N38" i="12"/>
  <c r="M38" i="12"/>
  <c r="L38" i="12"/>
  <c r="K38" i="12"/>
  <c r="J38" i="12"/>
  <c r="I38" i="12"/>
  <c r="R37" i="12"/>
  <c r="Q37" i="12"/>
  <c r="P37" i="12"/>
  <c r="O37" i="12"/>
  <c r="N37" i="12"/>
  <c r="M37" i="12"/>
  <c r="L37" i="12"/>
  <c r="K37" i="12"/>
  <c r="I37" i="12"/>
  <c r="H37" i="12"/>
  <c r="G37" i="12"/>
  <c r="J37" i="12" s="1"/>
  <c r="R36" i="12"/>
  <c r="Q36" i="12"/>
  <c r="P36" i="12"/>
  <c r="O36" i="12"/>
  <c r="N36" i="12"/>
  <c r="L36" i="12"/>
  <c r="K36" i="12"/>
  <c r="J36" i="12"/>
  <c r="I36" i="12"/>
  <c r="H36" i="12"/>
  <c r="G36" i="12"/>
  <c r="R35" i="12"/>
  <c r="Q35" i="12"/>
  <c r="P35" i="12"/>
  <c r="O35" i="12"/>
  <c r="N35" i="12"/>
  <c r="M35" i="12"/>
  <c r="L35" i="12"/>
  <c r="K35" i="12"/>
  <c r="J35" i="12"/>
  <c r="I35" i="12"/>
  <c r="R34" i="12"/>
  <c r="Q34" i="12"/>
  <c r="P34" i="12"/>
  <c r="O34" i="12"/>
  <c r="N34" i="12"/>
  <c r="M34" i="12"/>
  <c r="L34" i="12"/>
  <c r="K34" i="12"/>
  <c r="K41" i="12" s="1"/>
  <c r="J34" i="12"/>
  <c r="J41" i="12" s="1"/>
  <c r="I34" i="12"/>
  <c r="R29" i="12"/>
  <c r="R25" i="12"/>
  <c r="Q25" i="12"/>
  <c r="P25" i="12"/>
  <c r="O25" i="12"/>
  <c r="N25" i="12"/>
  <c r="M25" i="12"/>
  <c r="L25" i="12"/>
  <c r="K25" i="12"/>
  <c r="J25" i="12"/>
  <c r="I25" i="12"/>
  <c r="R24" i="12"/>
  <c r="Q24" i="12"/>
  <c r="P24" i="12"/>
  <c r="O24" i="12"/>
  <c r="N24" i="12"/>
  <c r="M24" i="12"/>
  <c r="L24" i="12"/>
  <c r="K24" i="12"/>
  <c r="J24" i="12"/>
  <c r="I24" i="12"/>
  <c r="R23" i="12"/>
  <c r="Q23" i="12"/>
  <c r="P23" i="12"/>
  <c r="O23" i="12"/>
  <c r="N23" i="12"/>
  <c r="M23" i="12"/>
  <c r="L23" i="12"/>
  <c r="K23" i="12"/>
  <c r="I23" i="12"/>
  <c r="H23" i="12"/>
  <c r="J23" i="12" s="1"/>
  <c r="G23" i="12"/>
  <c r="R22" i="12"/>
  <c r="Q22" i="12"/>
  <c r="P22" i="12"/>
  <c r="O22" i="12"/>
  <c r="N22" i="12"/>
  <c r="L22" i="12"/>
  <c r="K22" i="12"/>
  <c r="J22" i="12"/>
  <c r="I22" i="12"/>
  <c r="H22" i="12"/>
  <c r="G22" i="12"/>
  <c r="R21" i="12"/>
  <c r="Q21" i="12"/>
  <c r="P21" i="12"/>
  <c r="O21" i="12"/>
  <c r="N21" i="12"/>
  <c r="M21" i="12"/>
  <c r="L21" i="12"/>
  <c r="K21" i="12"/>
  <c r="J21" i="12"/>
  <c r="I21" i="12"/>
  <c r="R20" i="12"/>
  <c r="Q20" i="12"/>
  <c r="P20" i="12"/>
  <c r="O20" i="12"/>
  <c r="N20" i="12"/>
  <c r="M20" i="12"/>
  <c r="L20" i="12"/>
  <c r="K20" i="12"/>
  <c r="J20" i="12"/>
  <c r="I20" i="12"/>
  <c r="R15" i="12"/>
  <c r="R11" i="12"/>
  <c r="Q11" i="12"/>
  <c r="P11" i="12"/>
  <c r="O11" i="12"/>
  <c r="N11" i="12"/>
  <c r="M11" i="12"/>
  <c r="L11" i="12"/>
  <c r="K11" i="12"/>
  <c r="J11" i="12"/>
  <c r="I11" i="12"/>
  <c r="R10" i="12"/>
  <c r="Q10" i="12"/>
  <c r="P10" i="12"/>
  <c r="O10" i="12"/>
  <c r="N10" i="12"/>
  <c r="M10" i="12"/>
  <c r="L10" i="12"/>
  <c r="K10" i="12"/>
  <c r="J10" i="12"/>
  <c r="I10" i="12"/>
  <c r="R9" i="12"/>
  <c r="Q9" i="12"/>
  <c r="P9" i="12"/>
  <c r="O9" i="12"/>
  <c r="N9" i="12"/>
  <c r="M9" i="12"/>
  <c r="L9" i="12"/>
  <c r="K9" i="12"/>
  <c r="I9" i="12"/>
  <c r="H9" i="12"/>
  <c r="G9" i="12"/>
  <c r="R8" i="12"/>
  <c r="Q8" i="12"/>
  <c r="P8" i="12"/>
  <c r="O8" i="12"/>
  <c r="N8" i="12"/>
  <c r="M8" i="12"/>
  <c r="L8" i="12"/>
  <c r="K8" i="12"/>
  <c r="I8" i="12"/>
  <c r="H8" i="12"/>
  <c r="G8" i="12"/>
  <c r="R7" i="12"/>
  <c r="Q7" i="12"/>
  <c r="P7" i="12"/>
  <c r="O7" i="12"/>
  <c r="N7" i="12"/>
  <c r="L7" i="12"/>
  <c r="K7" i="12"/>
  <c r="J7" i="12"/>
  <c r="I7" i="12"/>
  <c r="H7" i="12"/>
  <c r="G7" i="12"/>
  <c r="R6" i="12"/>
  <c r="Q6" i="12"/>
  <c r="P6" i="12"/>
  <c r="O6" i="12"/>
  <c r="N6" i="12"/>
  <c r="M6" i="12"/>
  <c r="L6" i="12"/>
  <c r="K6" i="12"/>
  <c r="J6" i="12"/>
  <c r="I6" i="12"/>
  <c r="R5" i="12"/>
  <c r="Q5" i="12"/>
  <c r="P5" i="12"/>
  <c r="O5" i="12"/>
  <c r="N5" i="12"/>
  <c r="M5" i="12"/>
  <c r="L5" i="12"/>
  <c r="K5" i="12"/>
  <c r="J5" i="12"/>
  <c r="I5" i="12"/>
  <c r="R71" i="10"/>
  <c r="R57" i="10"/>
  <c r="R43" i="10"/>
  <c r="R29" i="10"/>
  <c r="R15" i="10"/>
  <c r="R59" i="9"/>
  <c r="R31" i="9"/>
  <c r="R45" i="9"/>
  <c r="R15" i="9"/>
  <c r="R95" i="1"/>
  <c r="R80" i="1"/>
  <c r="R66" i="1"/>
  <c r="R50" i="1"/>
  <c r="R34" i="1"/>
  <c r="R17" i="1"/>
  <c r="H52" i="9"/>
  <c r="H65" i="10"/>
  <c r="R67" i="10"/>
  <c r="Q67" i="10"/>
  <c r="P67" i="10"/>
  <c r="O67" i="10"/>
  <c r="N67" i="10"/>
  <c r="M67" i="10"/>
  <c r="L67" i="10"/>
  <c r="K67" i="10"/>
  <c r="J67" i="10"/>
  <c r="I67" i="10"/>
  <c r="R66" i="10"/>
  <c r="Q66" i="10"/>
  <c r="P66" i="10"/>
  <c r="O66" i="10"/>
  <c r="N66" i="10"/>
  <c r="M66" i="10"/>
  <c r="L66" i="10"/>
  <c r="K66" i="10"/>
  <c r="J66" i="10"/>
  <c r="I66" i="10"/>
  <c r="R65" i="10"/>
  <c r="Q65" i="10"/>
  <c r="P65" i="10"/>
  <c r="O65" i="10"/>
  <c r="N65" i="10"/>
  <c r="M65" i="10"/>
  <c r="L65" i="10"/>
  <c r="K65" i="10"/>
  <c r="I65" i="10"/>
  <c r="G65" i="10"/>
  <c r="R64" i="10"/>
  <c r="Q64" i="10"/>
  <c r="P64" i="10"/>
  <c r="O64" i="10"/>
  <c r="N64" i="10"/>
  <c r="K64" i="10"/>
  <c r="J64" i="10"/>
  <c r="I64" i="10"/>
  <c r="H64" i="10"/>
  <c r="M64" i="10" s="1"/>
  <c r="G64" i="10"/>
  <c r="R63" i="10"/>
  <c r="Q63" i="10"/>
  <c r="P63" i="10"/>
  <c r="O63" i="10"/>
  <c r="N63" i="10"/>
  <c r="M63" i="10"/>
  <c r="L63" i="10"/>
  <c r="K63" i="10"/>
  <c r="J63" i="10"/>
  <c r="I63" i="10"/>
  <c r="R62" i="10"/>
  <c r="Q62" i="10"/>
  <c r="P62" i="10"/>
  <c r="O62" i="10"/>
  <c r="N62" i="10"/>
  <c r="M62" i="10"/>
  <c r="L62" i="10"/>
  <c r="K62" i="10"/>
  <c r="J62" i="10"/>
  <c r="I62" i="10"/>
  <c r="L75" i="10"/>
  <c r="I74" i="10"/>
  <c r="L74" i="10" s="1"/>
  <c r="H50" i="10"/>
  <c r="H36" i="10"/>
  <c r="H7" i="10"/>
  <c r="R53" i="10"/>
  <c r="Q53" i="10"/>
  <c r="P53" i="10"/>
  <c r="O53" i="10"/>
  <c r="N53" i="10"/>
  <c r="M53" i="10"/>
  <c r="L53" i="10"/>
  <c r="K53" i="10"/>
  <c r="J53" i="10"/>
  <c r="I53" i="10"/>
  <c r="R52" i="10"/>
  <c r="Q52" i="10"/>
  <c r="P52" i="10"/>
  <c r="O52" i="10"/>
  <c r="N52" i="10"/>
  <c r="M52" i="10"/>
  <c r="L52" i="10"/>
  <c r="K52" i="10"/>
  <c r="J52" i="10"/>
  <c r="I52" i="10"/>
  <c r="R51" i="10"/>
  <c r="Q51" i="10"/>
  <c r="P51" i="10"/>
  <c r="O51" i="10"/>
  <c r="N51" i="10"/>
  <c r="M51" i="10"/>
  <c r="L51" i="10"/>
  <c r="K51" i="10"/>
  <c r="I51" i="10"/>
  <c r="H51" i="10"/>
  <c r="G51" i="10"/>
  <c r="R50" i="10"/>
  <c r="Q50" i="10"/>
  <c r="P50" i="10"/>
  <c r="O50" i="10"/>
  <c r="N50" i="10"/>
  <c r="L50" i="10"/>
  <c r="K50" i="10"/>
  <c r="J50" i="10"/>
  <c r="I50" i="10"/>
  <c r="G50" i="10"/>
  <c r="M50" i="10" s="1"/>
  <c r="R49" i="10"/>
  <c r="Q49" i="10"/>
  <c r="P49" i="10"/>
  <c r="O49" i="10"/>
  <c r="N49" i="10"/>
  <c r="M49" i="10"/>
  <c r="L49" i="10"/>
  <c r="K49" i="10"/>
  <c r="J49" i="10"/>
  <c r="I49" i="10"/>
  <c r="R48" i="10"/>
  <c r="Q48" i="10"/>
  <c r="P48" i="10"/>
  <c r="O48" i="10"/>
  <c r="N48" i="10"/>
  <c r="M48" i="10"/>
  <c r="L48" i="10"/>
  <c r="K48" i="10"/>
  <c r="J48" i="10"/>
  <c r="I48" i="10"/>
  <c r="R39" i="10"/>
  <c r="Q39" i="10"/>
  <c r="P39" i="10"/>
  <c r="O39" i="10"/>
  <c r="N39" i="10"/>
  <c r="M39" i="10"/>
  <c r="L39" i="10"/>
  <c r="K39" i="10"/>
  <c r="J39" i="10"/>
  <c r="I39" i="10"/>
  <c r="R38" i="10"/>
  <c r="Q38" i="10"/>
  <c r="P38" i="10"/>
  <c r="O38" i="10"/>
  <c r="N38" i="10"/>
  <c r="M38" i="10"/>
  <c r="L38" i="10"/>
  <c r="K38" i="10"/>
  <c r="J38" i="10"/>
  <c r="I38" i="10"/>
  <c r="R37" i="10"/>
  <c r="Q37" i="10"/>
  <c r="P37" i="10"/>
  <c r="O37" i="10"/>
  <c r="N37" i="10"/>
  <c r="M37" i="10"/>
  <c r="L37" i="10"/>
  <c r="K37" i="10"/>
  <c r="I37" i="10"/>
  <c r="H37" i="10"/>
  <c r="G37" i="10"/>
  <c r="R36" i="10"/>
  <c r="Q36" i="10"/>
  <c r="P36" i="10"/>
  <c r="O36" i="10"/>
  <c r="N36" i="10"/>
  <c r="L36" i="10"/>
  <c r="K36" i="10"/>
  <c r="J36" i="10"/>
  <c r="I36" i="10"/>
  <c r="G36" i="10"/>
  <c r="R35" i="10"/>
  <c r="Q35" i="10"/>
  <c r="P35" i="10"/>
  <c r="O35" i="10"/>
  <c r="N35" i="10"/>
  <c r="M35" i="10"/>
  <c r="L35" i="10"/>
  <c r="K35" i="10"/>
  <c r="J35" i="10"/>
  <c r="I35" i="10"/>
  <c r="R34" i="10"/>
  <c r="Q34" i="10"/>
  <c r="P34" i="10"/>
  <c r="O34" i="10"/>
  <c r="N34" i="10"/>
  <c r="M34" i="10"/>
  <c r="L34" i="10"/>
  <c r="K34" i="10"/>
  <c r="J34" i="10"/>
  <c r="I34" i="10"/>
  <c r="R25" i="10"/>
  <c r="Q25" i="10"/>
  <c r="P25" i="10"/>
  <c r="O25" i="10"/>
  <c r="N25" i="10"/>
  <c r="M25" i="10"/>
  <c r="L25" i="10"/>
  <c r="K25" i="10"/>
  <c r="J25" i="10"/>
  <c r="I25" i="10"/>
  <c r="R24" i="10"/>
  <c r="Q24" i="10"/>
  <c r="P24" i="10"/>
  <c r="O24" i="10"/>
  <c r="N24" i="10"/>
  <c r="M24" i="10"/>
  <c r="L24" i="10"/>
  <c r="K24" i="10"/>
  <c r="J24" i="10"/>
  <c r="I24" i="10"/>
  <c r="R23" i="10"/>
  <c r="Q23" i="10"/>
  <c r="P23" i="10"/>
  <c r="O23" i="10"/>
  <c r="N23" i="10"/>
  <c r="M23" i="10"/>
  <c r="L23" i="10"/>
  <c r="K23" i="10"/>
  <c r="I23" i="10"/>
  <c r="G23" i="10"/>
  <c r="R22" i="10"/>
  <c r="Q22" i="10"/>
  <c r="P22" i="10"/>
  <c r="O22" i="10"/>
  <c r="N22" i="10"/>
  <c r="L22" i="10"/>
  <c r="K22" i="10"/>
  <c r="J22" i="10"/>
  <c r="I22" i="10"/>
  <c r="G22" i="10"/>
  <c r="M22" i="10" s="1"/>
  <c r="R21" i="10"/>
  <c r="Q21" i="10"/>
  <c r="P21" i="10"/>
  <c r="O21" i="10"/>
  <c r="N21" i="10"/>
  <c r="M21" i="10"/>
  <c r="L21" i="10"/>
  <c r="K21" i="10"/>
  <c r="J21" i="10"/>
  <c r="I21" i="10"/>
  <c r="R20" i="10"/>
  <c r="Q20" i="10"/>
  <c r="P20" i="10"/>
  <c r="O20" i="10"/>
  <c r="N20" i="10"/>
  <c r="M20" i="10"/>
  <c r="L20" i="10"/>
  <c r="K20" i="10"/>
  <c r="J20" i="10"/>
  <c r="I20" i="10"/>
  <c r="R11" i="10"/>
  <c r="Q11" i="10"/>
  <c r="P11" i="10"/>
  <c r="O11" i="10"/>
  <c r="N11" i="10"/>
  <c r="M11" i="10"/>
  <c r="L11" i="10"/>
  <c r="K11" i="10"/>
  <c r="J11" i="10"/>
  <c r="I11" i="10"/>
  <c r="R10" i="10"/>
  <c r="Q10" i="10"/>
  <c r="P10" i="10"/>
  <c r="O10" i="10"/>
  <c r="N10" i="10"/>
  <c r="M10" i="10"/>
  <c r="L10" i="10"/>
  <c r="K10" i="10"/>
  <c r="J10" i="10"/>
  <c r="I10" i="10"/>
  <c r="R9" i="10"/>
  <c r="Q9" i="10"/>
  <c r="P9" i="10"/>
  <c r="O9" i="10"/>
  <c r="N9" i="10"/>
  <c r="M9" i="10"/>
  <c r="L9" i="10"/>
  <c r="K9" i="10"/>
  <c r="I9" i="10"/>
  <c r="H9" i="10"/>
  <c r="G9" i="10"/>
  <c r="R8" i="10"/>
  <c r="Q8" i="10"/>
  <c r="P8" i="10"/>
  <c r="O8" i="10"/>
  <c r="N8" i="10"/>
  <c r="M8" i="10"/>
  <c r="L8" i="10"/>
  <c r="K8" i="10"/>
  <c r="I8" i="10"/>
  <c r="H8" i="10"/>
  <c r="G8" i="10"/>
  <c r="J8" i="10" s="1"/>
  <c r="R7" i="10"/>
  <c r="Q7" i="10"/>
  <c r="P7" i="10"/>
  <c r="O7" i="10"/>
  <c r="N7" i="10"/>
  <c r="L7" i="10"/>
  <c r="K7" i="10"/>
  <c r="J7" i="10"/>
  <c r="I7" i="10"/>
  <c r="G7" i="10"/>
  <c r="R6" i="10"/>
  <c r="Q6" i="10"/>
  <c r="P6" i="10"/>
  <c r="O6" i="10"/>
  <c r="N6" i="10"/>
  <c r="M6" i="10"/>
  <c r="L6" i="10"/>
  <c r="K6" i="10"/>
  <c r="J6" i="10"/>
  <c r="I6" i="10"/>
  <c r="R5" i="10"/>
  <c r="Q5" i="10"/>
  <c r="P5" i="10"/>
  <c r="O5" i="10"/>
  <c r="N5" i="10"/>
  <c r="M5" i="10"/>
  <c r="L5" i="10"/>
  <c r="K5" i="10"/>
  <c r="K13" i="10" s="1"/>
  <c r="J5" i="10"/>
  <c r="I5" i="10"/>
  <c r="H89" i="1"/>
  <c r="I89" i="1" s="1"/>
  <c r="G89" i="1"/>
  <c r="H88" i="1"/>
  <c r="H87" i="1"/>
  <c r="R88" i="1"/>
  <c r="Q88" i="1"/>
  <c r="P88" i="1"/>
  <c r="O88" i="1"/>
  <c r="N88" i="1"/>
  <c r="M88" i="1"/>
  <c r="J88" i="1"/>
  <c r="I88" i="1"/>
  <c r="G88" i="1"/>
  <c r="K88" i="1" s="1"/>
  <c r="R91" i="1"/>
  <c r="Q91" i="1"/>
  <c r="P91" i="1"/>
  <c r="O91" i="1"/>
  <c r="N91" i="1"/>
  <c r="M91" i="1"/>
  <c r="L91" i="1"/>
  <c r="K91" i="1"/>
  <c r="J91" i="1"/>
  <c r="I91" i="1"/>
  <c r="R90" i="1"/>
  <c r="Q90" i="1"/>
  <c r="P90" i="1"/>
  <c r="O90" i="1"/>
  <c r="N90" i="1"/>
  <c r="M90" i="1"/>
  <c r="L90" i="1"/>
  <c r="K90" i="1"/>
  <c r="J90" i="1"/>
  <c r="I90" i="1"/>
  <c r="R89" i="1"/>
  <c r="Q89" i="1"/>
  <c r="P89" i="1"/>
  <c r="O89" i="1"/>
  <c r="N89" i="1"/>
  <c r="M89" i="1"/>
  <c r="L89" i="1"/>
  <c r="K89" i="1"/>
  <c r="R87" i="1"/>
  <c r="Q87" i="1"/>
  <c r="P87" i="1"/>
  <c r="O87" i="1"/>
  <c r="N87" i="1"/>
  <c r="M87" i="1"/>
  <c r="L87" i="1"/>
  <c r="I87" i="1"/>
  <c r="G87" i="1"/>
  <c r="K87" i="1" s="1"/>
  <c r="R86" i="1"/>
  <c r="Q86" i="1"/>
  <c r="P86" i="1"/>
  <c r="O86" i="1"/>
  <c r="N86" i="1"/>
  <c r="M86" i="1"/>
  <c r="L86" i="1"/>
  <c r="K86" i="1"/>
  <c r="J86" i="1"/>
  <c r="I86" i="1"/>
  <c r="R85" i="1"/>
  <c r="Q85" i="1"/>
  <c r="P85" i="1"/>
  <c r="O85" i="1"/>
  <c r="N85" i="1"/>
  <c r="M85" i="1"/>
  <c r="L85" i="1"/>
  <c r="K85" i="1"/>
  <c r="J85" i="1"/>
  <c r="I85" i="1"/>
  <c r="K74" i="1"/>
  <c r="R76" i="1"/>
  <c r="Q76" i="1"/>
  <c r="P76" i="1"/>
  <c r="O76" i="1"/>
  <c r="N76" i="1"/>
  <c r="M76" i="1"/>
  <c r="L76" i="1"/>
  <c r="K76" i="1"/>
  <c r="J76" i="1"/>
  <c r="I76" i="1"/>
  <c r="R75" i="1"/>
  <c r="Q75" i="1"/>
  <c r="P75" i="1"/>
  <c r="O75" i="1"/>
  <c r="N75" i="1"/>
  <c r="M75" i="1"/>
  <c r="L75" i="1"/>
  <c r="K75" i="1"/>
  <c r="J75" i="1"/>
  <c r="I75" i="1"/>
  <c r="R74" i="1"/>
  <c r="Q74" i="1"/>
  <c r="P74" i="1"/>
  <c r="O74" i="1"/>
  <c r="N74" i="1"/>
  <c r="M74" i="1"/>
  <c r="L74" i="1"/>
  <c r="I74" i="1"/>
  <c r="R73" i="1"/>
  <c r="Q73" i="1"/>
  <c r="P73" i="1"/>
  <c r="O73" i="1"/>
  <c r="N73" i="1"/>
  <c r="M73" i="1"/>
  <c r="J73" i="1"/>
  <c r="I73" i="1"/>
  <c r="G73" i="1"/>
  <c r="R72" i="1"/>
  <c r="Q72" i="1"/>
  <c r="P72" i="1"/>
  <c r="O72" i="1"/>
  <c r="N72" i="1"/>
  <c r="M72" i="1"/>
  <c r="L72" i="1"/>
  <c r="K72" i="1"/>
  <c r="J72" i="1"/>
  <c r="I72" i="1"/>
  <c r="R71" i="1"/>
  <c r="Q71" i="1"/>
  <c r="P71" i="1"/>
  <c r="O71" i="1"/>
  <c r="N71" i="1"/>
  <c r="M71" i="1"/>
  <c r="L71" i="1"/>
  <c r="K71" i="1"/>
  <c r="J71" i="1"/>
  <c r="I71" i="1"/>
  <c r="H53" i="9"/>
  <c r="R55" i="9"/>
  <c r="Q55" i="9"/>
  <c r="P55" i="9"/>
  <c r="O55" i="9"/>
  <c r="N55" i="9"/>
  <c r="M55" i="9"/>
  <c r="L55" i="9"/>
  <c r="K55" i="9"/>
  <c r="J55" i="9"/>
  <c r="I55" i="9"/>
  <c r="R54" i="9"/>
  <c r="Q54" i="9"/>
  <c r="P54" i="9"/>
  <c r="O54" i="9"/>
  <c r="N54" i="9"/>
  <c r="M54" i="9"/>
  <c r="L54" i="9"/>
  <c r="K54" i="9"/>
  <c r="J54" i="9"/>
  <c r="I54" i="9"/>
  <c r="R53" i="9"/>
  <c r="Q53" i="9"/>
  <c r="P53" i="9"/>
  <c r="O53" i="9"/>
  <c r="N53" i="9"/>
  <c r="M53" i="9"/>
  <c r="L53" i="9"/>
  <c r="K53" i="9"/>
  <c r="I53" i="9"/>
  <c r="G53" i="9"/>
  <c r="R52" i="9"/>
  <c r="Q52" i="9"/>
  <c r="P52" i="9"/>
  <c r="O52" i="9"/>
  <c r="N52" i="9"/>
  <c r="L52" i="9"/>
  <c r="K52" i="9"/>
  <c r="J52" i="9"/>
  <c r="I52" i="9"/>
  <c r="G52" i="9"/>
  <c r="M52" i="9" s="1"/>
  <c r="R51" i="9"/>
  <c r="Q51" i="9"/>
  <c r="P51" i="9"/>
  <c r="O51" i="9"/>
  <c r="N51" i="9"/>
  <c r="M51" i="9"/>
  <c r="L51" i="9"/>
  <c r="K51" i="9"/>
  <c r="J51" i="9"/>
  <c r="I51" i="9"/>
  <c r="R50" i="9"/>
  <c r="Q50" i="9"/>
  <c r="P50" i="9"/>
  <c r="O50" i="9"/>
  <c r="N50" i="9"/>
  <c r="M50" i="9"/>
  <c r="L50" i="9"/>
  <c r="K50" i="9"/>
  <c r="J50" i="9"/>
  <c r="I50" i="9"/>
  <c r="H39" i="9"/>
  <c r="R41" i="9"/>
  <c r="Q41" i="9"/>
  <c r="P41" i="9"/>
  <c r="O41" i="9"/>
  <c r="N41" i="9"/>
  <c r="M41" i="9"/>
  <c r="L41" i="9"/>
  <c r="K41" i="9"/>
  <c r="J41" i="9"/>
  <c r="I41" i="9"/>
  <c r="R40" i="9"/>
  <c r="Q40" i="9"/>
  <c r="P40" i="9"/>
  <c r="O40" i="9"/>
  <c r="N40" i="9"/>
  <c r="M40" i="9"/>
  <c r="L40" i="9"/>
  <c r="K40" i="9"/>
  <c r="J40" i="9"/>
  <c r="I40" i="9"/>
  <c r="R39" i="9"/>
  <c r="Q39" i="9"/>
  <c r="P39" i="9"/>
  <c r="O39" i="9"/>
  <c r="N39" i="9"/>
  <c r="M39" i="9"/>
  <c r="L39" i="9"/>
  <c r="K39" i="9"/>
  <c r="I39" i="9"/>
  <c r="G39" i="9"/>
  <c r="R38" i="9"/>
  <c r="Q38" i="9"/>
  <c r="P38" i="9"/>
  <c r="O38" i="9"/>
  <c r="N38" i="9"/>
  <c r="L38" i="9"/>
  <c r="K38" i="9"/>
  <c r="J38" i="9"/>
  <c r="I38" i="9"/>
  <c r="H38" i="9"/>
  <c r="G38" i="9"/>
  <c r="R37" i="9"/>
  <c r="Q37" i="9"/>
  <c r="P37" i="9"/>
  <c r="O37" i="9"/>
  <c r="N37" i="9"/>
  <c r="M37" i="9"/>
  <c r="L37" i="9"/>
  <c r="K37" i="9"/>
  <c r="J37" i="9"/>
  <c r="I37" i="9"/>
  <c r="R36" i="9"/>
  <c r="Q36" i="9"/>
  <c r="P36" i="9"/>
  <c r="O36" i="9"/>
  <c r="N36" i="9"/>
  <c r="M36" i="9"/>
  <c r="L36" i="9"/>
  <c r="K36" i="9"/>
  <c r="J36" i="9"/>
  <c r="I36" i="9"/>
  <c r="G23" i="9"/>
  <c r="R27" i="9"/>
  <c r="Q27" i="9"/>
  <c r="P27" i="9"/>
  <c r="O27" i="9"/>
  <c r="N27" i="9"/>
  <c r="M27" i="9"/>
  <c r="L27" i="9"/>
  <c r="K27" i="9"/>
  <c r="J27" i="9"/>
  <c r="I27" i="9"/>
  <c r="G22" i="9"/>
  <c r="R21" i="9"/>
  <c r="Q21" i="9"/>
  <c r="P21" i="9"/>
  <c r="O21" i="9"/>
  <c r="N21" i="9"/>
  <c r="M21" i="9"/>
  <c r="L21" i="9"/>
  <c r="K21" i="9"/>
  <c r="J21" i="9"/>
  <c r="I21" i="9"/>
  <c r="R20" i="9"/>
  <c r="Q20" i="9"/>
  <c r="P20" i="9"/>
  <c r="O20" i="9"/>
  <c r="N20" i="9"/>
  <c r="M20" i="9"/>
  <c r="L20" i="9"/>
  <c r="K20" i="9"/>
  <c r="J20" i="9"/>
  <c r="I20" i="9"/>
  <c r="H9" i="9"/>
  <c r="H8" i="9"/>
  <c r="G8" i="9"/>
  <c r="K8" i="9" s="1"/>
  <c r="H7" i="9"/>
  <c r="R11" i="9"/>
  <c r="Q11" i="9"/>
  <c r="P11" i="9"/>
  <c r="O11" i="9"/>
  <c r="N11" i="9"/>
  <c r="M11" i="9"/>
  <c r="L11" i="9"/>
  <c r="K11" i="9"/>
  <c r="J11" i="9"/>
  <c r="I11" i="9"/>
  <c r="R10" i="9"/>
  <c r="Q10" i="9"/>
  <c r="P10" i="9"/>
  <c r="O10" i="9"/>
  <c r="N10" i="9"/>
  <c r="M10" i="9"/>
  <c r="L10" i="9"/>
  <c r="K10" i="9"/>
  <c r="J10" i="9"/>
  <c r="I10" i="9"/>
  <c r="R9" i="9"/>
  <c r="Q9" i="9"/>
  <c r="P9" i="9"/>
  <c r="O9" i="9"/>
  <c r="N9" i="9"/>
  <c r="M9" i="9"/>
  <c r="L9" i="9"/>
  <c r="I9" i="9"/>
  <c r="G9" i="9"/>
  <c r="J9" i="9" s="1"/>
  <c r="R8" i="9"/>
  <c r="Q8" i="9"/>
  <c r="P8" i="9"/>
  <c r="O8" i="9"/>
  <c r="N8" i="9"/>
  <c r="M8" i="9"/>
  <c r="L8" i="9"/>
  <c r="I8" i="9"/>
  <c r="R7" i="9"/>
  <c r="Q7" i="9"/>
  <c r="P7" i="9"/>
  <c r="O7" i="9"/>
  <c r="N7" i="9"/>
  <c r="K7" i="9"/>
  <c r="J7" i="9"/>
  <c r="I7" i="9"/>
  <c r="G7" i="9"/>
  <c r="R6" i="9"/>
  <c r="Q6" i="9"/>
  <c r="P6" i="9"/>
  <c r="O6" i="9"/>
  <c r="N6" i="9"/>
  <c r="M6" i="9"/>
  <c r="L6" i="9"/>
  <c r="K6" i="9"/>
  <c r="J6" i="9"/>
  <c r="I6" i="9"/>
  <c r="R5" i="9"/>
  <c r="Q5" i="9"/>
  <c r="P5" i="9"/>
  <c r="O5" i="9"/>
  <c r="N5" i="9"/>
  <c r="M5" i="9"/>
  <c r="L5" i="9"/>
  <c r="K5" i="9"/>
  <c r="J5" i="9"/>
  <c r="I5" i="9"/>
  <c r="H60" i="1"/>
  <c r="H59" i="1"/>
  <c r="H58" i="1"/>
  <c r="H57" i="1"/>
  <c r="H44" i="1"/>
  <c r="H42" i="1"/>
  <c r="R62" i="1"/>
  <c r="Q62" i="1"/>
  <c r="P62" i="1"/>
  <c r="O62" i="1"/>
  <c r="N62" i="1"/>
  <c r="M62" i="1"/>
  <c r="L62" i="1"/>
  <c r="K62" i="1"/>
  <c r="J62" i="1"/>
  <c r="I62" i="1"/>
  <c r="R61" i="1"/>
  <c r="Q61" i="1"/>
  <c r="P61" i="1"/>
  <c r="O61" i="1"/>
  <c r="N61" i="1"/>
  <c r="M61" i="1"/>
  <c r="L61" i="1"/>
  <c r="K61" i="1"/>
  <c r="J61" i="1"/>
  <c r="I61" i="1"/>
  <c r="R60" i="1"/>
  <c r="Q60" i="1"/>
  <c r="P60" i="1"/>
  <c r="O60" i="1"/>
  <c r="N60" i="1"/>
  <c r="M60" i="1"/>
  <c r="L60" i="1"/>
  <c r="J60" i="1"/>
  <c r="I60" i="1"/>
  <c r="G60" i="1"/>
  <c r="R59" i="1"/>
  <c r="Q59" i="1"/>
  <c r="P59" i="1"/>
  <c r="O59" i="1"/>
  <c r="N59" i="1"/>
  <c r="M59" i="1"/>
  <c r="L59" i="1"/>
  <c r="J59" i="1"/>
  <c r="I59" i="1"/>
  <c r="G59" i="1"/>
  <c r="K59" i="1" s="1"/>
  <c r="R58" i="1"/>
  <c r="Q58" i="1"/>
  <c r="P58" i="1"/>
  <c r="O58" i="1"/>
  <c r="N58" i="1"/>
  <c r="M58" i="1"/>
  <c r="J58" i="1"/>
  <c r="I58" i="1"/>
  <c r="L58" i="1"/>
  <c r="G58" i="1"/>
  <c r="R57" i="1"/>
  <c r="Q57" i="1"/>
  <c r="P57" i="1"/>
  <c r="O57" i="1"/>
  <c r="N57" i="1"/>
  <c r="M57" i="1"/>
  <c r="K57" i="1"/>
  <c r="J57" i="1"/>
  <c r="I57" i="1"/>
  <c r="G57" i="1"/>
  <c r="L57" i="1" s="1"/>
  <c r="R56" i="1"/>
  <c r="Q56" i="1"/>
  <c r="P56" i="1"/>
  <c r="O56" i="1"/>
  <c r="N56" i="1"/>
  <c r="M56" i="1"/>
  <c r="L56" i="1"/>
  <c r="K56" i="1"/>
  <c r="J56" i="1"/>
  <c r="I56" i="1"/>
  <c r="R55" i="1"/>
  <c r="Q55" i="1"/>
  <c r="P55" i="1"/>
  <c r="O55" i="1"/>
  <c r="N55" i="1"/>
  <c r="M55" i="1"/>
  <c r="L55" i="1"/>
  <c r="K55" i="1"/>
  <c r="J55" i="1"/>
  <c r="I55" i="1"/>
  <c r="R46" i="1"/>
  <c r="Q46" i="1"/>
  <c r="P46" i="1"/>
  <c r="O46" i="1"/>
  <c r="N46" i="1"/>
  <c r="M46" i="1"/>
  <c r="L46" i="1"/>
  <c r="K46" i="1"/>
  <c r="J46" i="1"/>
  <c r="I46" i="1"/>
  <c r="R45" i="1"/>
  <c r="Q45" i="1"/>
  <c r="P45" i="1"/>
  <c r="O45" i="1"/>
  <c r="N45" i="1"/>
  <c r="M45" i="1"/>
  <c r="L45" i="1"/>
  <c r="K45" i="1"/>
  <c r="J45" i="1"/>
  <c r="I45" i="1"/>
  <c r="R44" i="1"/>
  <c r="Q44" i="1"/>
  <c r="P44" i="1"/>
  <c r="O44" i="1"/>
  <c r="N44" i="1"/>
  <c r="M44" i="1"/>
  <c r="L44" i="1"/>
  <c r="J44" i="1"/>
  <c r="I44" i="1"/>
  <c r="G44" i="1"/>
  <c r="R43" i="1"/>
  <c r="Q43" i="1"/>
  <c r="P43" i="1"/>
  <c r="O43" i="1"/>
  <c r="N43" i="1"/>
  <c r="M43" i="1"/>
  <c r="L43" i="1"/>
  <c r="J43" i="1"/>
  <c r="I43" i="1"/>
  <c r="H43" i="1"/>
  <c r="G43" i="1"/>
  <c r="R42" i="1"/>
  <c r="Q42" i="1"/>
  <c r="P42" i="1"/>
  <c r="O42" i="1"/>
  <c r="N42" i="1"/>
  <c r="M42" i="1"/>
  <c r="J42" i="1"/>
  <c r="I42" i="1"/>
  <c r="L42" i="1"/>
  <c r="G42" i="1"/>
  <c r="R41" i="1"/>
  <c r="Q41" i="1"/>
  <c r="P41" i="1"/>
  <c r="O41" i="1"/>
  <c r="N41" i="1"/>
  <c r="M41" i="1"/>
  <c r="K41" i="1"/>
  <c r="J41" i="1"/>
  <c r="I41" i="1"/>
  <c r="H41" i="1"/>
  <c r="G41" i="1"/>
  <c r="R40" i="1"/>
  <c r="Q40" i="1"/>
  <c r="P40" i="1"/>
  <c r="O40" i="1"/>
  <c r="N40" i="1"/>
  <c r="M40" i="1"/>
  <c r="L40" i="1"/>
  <c r="K40" i="1"/>
  <c r="J40" i="1"/>
  <c r="I40" i="1"/>
  <c r="R39" i="1"/>
  <c r="Q39" i="1"/>
  <c r="P39" i="1"/>
  <c r="O39" i="1"/>
  <c r="N39" i="1"/>
  <c r="M39" i="1"/>
  <c r="L39" i="1"/>
  <c r="K39" i="1"/>
  <c r="J39" i="1"/>
  <c r="I39" i="1"/>
  <c r="H26" i="1"/>
  <c r="H27" i="1"/>
  <c r="H28" i="1"/>
  <c r="H25" i="1"/>
  <c r="R30" i="1"/>
  <c r="Q30" i="1"/>
  <c r="P30" i="1"/>
  <c r="O30" i="1"/>
  <c r="N30" i="1"/>
  <c r="M30" i="1"/>
  <c r="L30" i="1"/>
  <c r="K30" i="1"/>
  <c r="J30" i="1"/>
  <c r="I30" i="1"/>
  <c r="R29" i="1"/>
  <c r="Q29" i="1"/>
  <c r="P29" i="1"/>
  <c r="O29" i="1"/>
  <c r="N29" i="1"/>
  <c r="M29" i="1"/>
  <c r="L29" i="1"/>
  <c r="K29" i="1"/>
  <c r="J29" i="1"/>
  <c r="I29" i="1"/>
  <c r="R28" i="1"/>
  <c r="Q28" i="1"/>
  <c r="P28" i="1"/>
  <c r="O28" i="1"/>
  <c r="N28" i="1"/>
  <c r="M28" i="1"/>
  <c r="L28" i="1"/>
  <c r="J28" i="1"/>
  <c r="I28" i="1"/>
  <c r="G28" i="1"/>
  <c r="R27" i="1"/>
  <c r="Q27" i="1"/>
  <c r="P27" i="1"/>
  <c r="O27" i="1"/>
  <c r="N27" i="1"/>
  <c r="M27" i="1"/>
  <c r="L27" i="1"/>
  <c r="J27" i="1"/>
  <c r="I27" i="1"/>
  <c r="G27" i="1"/>
  <c r="R26" i="1"/>
  <c r="Q26" i="1"/>
  <c r="P26" i="1"/>
  <c r="O26" i="1"/>
  <c r="N26" i="1"/>
  <c r="M26" i="1"/>
  <c r="J26" i="1"/>
  <c r="I26" i="1"/>
  <c r="G26" i="1"/>
  <c r="K26" i="1" s="1"/>
  <c r="R25" i="1"/>
  <c r="Q25" i="1"/>
  <c r="P25" i="1"/>
  <c r="O25" i="1"/>
  <c r="N25" i="1"/>
  <c r="M25" i="1"/>
  <c r="K25" i="1"/>
  <c r="J25" i="1"/>
  <c r="I25" i="1"/>
  <c r="G25" i="1"/>
  <c r="R24" i="1"/>
  <c r="Q24" i="1"/>
  <c r="P24" i="1"/>
  <c r="O24" i="1"/>
  <c r="N24" i="1"/>
  <c r="M24" i="1"/>
  <c r="L24" i="1"/>
  <c r="K24" i="1"/>
  <c r="J24" i="1"/>
  <c r="I24" i="1"/>
  <c r="R23" i="1"/>
  <c r="Q23" i="1"/>
  <c r="P23" i="1"/>
  <c r="O23" i="1"/>
  <c r="N23" i="1"/>
  <c r="M23" i="1"/>
  <c r="L23" i="1"/>
  <c r="K23" i="1"/>
  <c r="J23" i="1"/>
  <c r="I23" i="1"/>
  <c r="R10" i="1"/>
  <c r="Q10" i="1"/>
  <c r="P10" i="1"/>
  <c r="O10" i="1"/>
  <c r="N10" i="1"/>
  <c r="J10" i="1"/>
  <c r="I10" i="1"/>
  <c r="L10" i="1"/>
  <c r="G10" i="1"/>
  <c r="M10" i="1" s="1"/>
  <c r="R9" i="1"/>
  <c r="Q9" i="1"/>
  <c r="P9" i="1"/>
  <c r="O9" i="1"/>
  <c r="N9" i="1"/>
  <c r="J9" i="1"/>
  <c r="I9" i="1"/>
  <c r="G9" i="1"/>
  <c r="M9" i="1" s="1"/>
  <c r="I6" i="1"/>
  <c r="J6" i="1"/>
  <c r="K6" i="1"/>
  <c r="L6" i="1"/>
  <c r="M6" i="1"/>
  <c r="N6" i="1"/>
  <c r="O6" i="1"/>
  <c r="P6" i="1"/>
  <c r="Q6" i="1"/>
  <c r="R6" i="1"/>
  <c r="I7" i="1"/>
  <c r="K7" i="1"/>
  <c r="M7" i="1"/>
  <c r="N7" i="1"/>
  <c r="O7" i="1"/>
  <c r="P7" i="1"/>
  <c r="Q7" i="1"/>
  <c r="R7" i="1"/>
  <c r="I8" i="1"/>
  <c r="M8" i="1"/>
  <c r="N8" i="1"/>
  <c r="O8" i="1"/>
  <c r="P8" i="1"/>
  <c r="Q8" i="1"/>
  <c r="R8" i="1"/>
  <c r="I11" i="1"/>
  <c r="J11" i="1"/>
  <c r="K11" i="1"/>
  <c r="L11" i="1"/>
  <c r="M11" i="1"/>
  <c r="N11" i="1"/>
  <c r="O11" i="1"/>
  <c r="P11" i="1"/>
  <c r="Q11" i="1"/>
  <c r="R11" i="1"/>
  <c r="I12" i="1"/>
  <c r="J12" i="1"/>
  <c r="K12" i="1"/>
  <c r="L12" i="1"/>
  <c r="M12" i="1"/>
  <c r="N12" i="1"/>
  <c r="O12" i="1"/>
  <c r="P12" i="1"/>
  <c r="Q12" i="1"/>
  <c r="R12" i="1"/>
  <c r="R5" i="1"/>
  <c r="Q5" i="1"/>
  <c r="P5" i="1"/>
  <c r="O5" i="1"/>
  <c r="N5" i="1"/>
  <c r="M5" i="1"/>
  <c r="L5" i="1"/>
  <c r="K5" i="1"/>
  <c r="J5" i="1"/>
  <c r="I5" i="1"/>
  <c r="G8" i="1"/>
  <c r="L8" i="1" s="1"/>
  <c r="J8" i="1"/>
  <c r="M38" i="9" l="1"/>
  <c r="K27" i="1"/>
  <c r="K28" i="1"/>
  <c r="I57" i="9"/>
  <c r="N13" i="10"/>
  <c r="R13" i="10"/>
  <c r="J9" i="10"/>
  <c r="J13" i="10" s="1"/>
  <c r="M7" i="12"/>
  <c r="N55" i="10"/>
  <c r="R55" i="10"/>
  <c r="J9" i="12"/>
  <c r="N27" i="12"/>
  <c r="R27" i="12"/>
  <c r="M22" i="12"/>
  <c r="O41" i="12"/>
  <c r="I13" i="12"/>
  <c r="Q13" i="12"/>
  <c r="Q59" i="14"/>
  <c r="P59" i="14"/>
  <c r="K59" i="14"/>
  <c r="O59" i="14"/>
  <c r="L59" i="14"/>
  <c r="J59" i="14"/>
  <c r="N59" i="14"/>
  <c r="R59" i="14"/>
  <c r="L44" i="14"/>
  <c r="P44" i="14"/>
  <c r="Q44" i="14"/>
  <c r="M29" i="14"/>
  <c r="Q29" i="14"/>
  <c r="K44" i="14"/>
  <c r="O44" i="14"/>
  <c r="N44" i="14"/>
  <c r="R44" i="14"/>
  <c r="M36" i="14"/>
  <c r="M44" i="14" s="1"/>
  <c r="J29" i="14"/>
  <c r="N29" i="14"/>
  <c r="R29" i="14"/>
  <c r="I22" i="14"/>
  <c r="L29" i="14"/>
  <c r="P29" i="14"/>
  <c r="K29" i="14"/>
  <c r="O29" i="14"/>
  <c r="I25" i="14"/>
  <c r="R14" i="14"/>
  <c r="M14" i="14"/>
  <c r="Q14" i="14"/>
  <c r="N14" i="14"/>
  <c r="K14" i="14"/>
  <c r="O14" i="14"/>
  <c r="P14" i="14"/>
  <c r="L10" i="14"/>
  <c r="L14" i="14" s="1"/>
  <c r="J11" i="14"/>
  <c r="J14" i="14" s="1"/>
  <c r="J37" i="14"/>
  <c r="J44" i="14" s="1"/>
  <c r="M51" i="14"/>
  <c r="M59" i="14" s="1"/>
  <c r="I44" i="14"/>
  <c r="I59" i="14"/>
  <c r="I14" i="14"/>
  <c r="M13" i="12"/>
  <c r="L13" i="12"/>
  <c r="M27" i="12"/>
  <c r="N41" i="12"/>
  <c r="K13" i="12"/>
  <c r="O13" i="12"/>
  <c r="L27" i="12"/>
  <c r="P27" i="12"/>
  <c r="I41" i="12"/>
  <c r="Q41" i="12"/>
  <c r="M36" i="12"/>
  <c r="M41" i="12" s="1"/>
  <c r="J55" i="12"/>
  <c r="N55" i="12"/>
  <c r="R55" i="12"/>
  <c r="P13" i="12"/>
  <c r="I27" i="12"/>
  <c r="Q27" i="12"/>
  <c r="R41" i="12"/>
  <c r="N13" i="12"/>
  <c r="R13" i="12"/>
  <c r="J8" i="12"/>
  <c r="J13" i="12" s="1"/>
  <c r="R14" i="12" s="1"/>
  <c r="R16" i="12" s="1"/>
  <c r="K27" i="12"/>
  <c r="O27" i="12"/>
  <c r="L41" i="12"/>
  <c r="P41" i="12"/>
  <c r="I55" i="12"/>
  <c r="M55" i="12"/>
  <c r="Q55" i="12"/>
  <c r="J27" i="12"/>
  <c r="K69" i="10"/>
  <c r="O69" i="10"/>
  <c r="O41" i="10"/>
  <c r="K41" i="10"/>
  <c r="K43" i="9"/>
  <c r="O43" i="9"/>
  <c r="Q29" i="9"/>
  <c r="K60" i="1"/>
  <c r="Q13" i="9"/>
  <c r="M7" i="9"/>
  <c r="M13" i="9" s="1"/>
  <c r="P43" i="9"/>
  <c r="N57" i="9"/>
  <c r="R57" i="9"/>
  <c r="Q27" i="10"/>
  <c r="L41" i="10"/>
  <c r="P41" i="10"/>
  <c r="J37" i="10"/>
  <c r="J41" i="10" s="1"/>
  <c r="I43" i="9"/>
  <c r="N27" i="10"/>
  <c r="R27" i="10"/>
  <c r="Q41" i="10"/>
  <c r="L55" i="10"/>
  <c r="P55" i="10"/>
  <c r="P69" i="10"/>
  <c r="L29" i="9"/>
  <c r="N43" i="9"/>
  <c r="R43" i="9"/>
  <c r="P57" i="9"/>
  <c r="N78" i="1"/>
  <c r="R78" i="1"/>
  <c r="I13" i="10"/>
  <c r="Q13" i="10"/>
  <c r="O27" i="10"/>
  <c r="J23" i="10"/>
  <c r="J27" i="10" s="1"/>
  <c r="Q69" i="10"/>
  <c r="L26" i="1"/>
  <c r="L32" i="1" s="1"/>
  <c r="J39" i="9"/>
  <c r="J43" i="9" s="1"/>
  <c r="O13" i="10"/>
  <c r="M36" i="10"/>
  <c r="K43" i="1"/>
  <c r="L88" i="1"/>
  <c r="L93" i="1" s="1"/>
  <c r="J51" i="10"/>
  <c r="J55" i="10" s="1"/>
  <c r="J87" i="1"/>
  <c r="M7" i="10"/>
  <c r="L64" i="10"/>
  <c r="L69" i="10" s="1"/>
  <c r="J65" i="10"/>
  <c r="J69" i="10" s="1"/>
  <c r="N69" i="10"/>
  <c r="R69" i="10"/>
  <c r="I69" i="10"/>
  <c r="M69" i="10"/>
  <c r="I55" i="10"/>
  <c r="M55" i="10"/>
  <c r="Q55" i="10"/>
  <c r="I27" i="10"/>
  <c r="L27" i="10"/>
  <c r="P27" i="10"/>
  <c r="N41" i="10"/>
  <c r="R41" i="10"/>
  <c r="K55" i="10"/>
  <c r="O55" i="10"/>
  <c r="K27" i="10"/>
  <c r="I41" i="10"/>
  <c r="M41" i="10"/>
  <c r="L13" i="10"/>
  <c r="P13" i="10"/>
  <c r="M13" i="10"/>
  <c r="M27" i="10"/>
  <c r="J89" i="1"/>
  <c r="J93" i="1" s="1"/>
  <c r="P93" i="1"/>
  <c r="O93" i="1"/>
  <c r="M93" i="1"/>
  <c r="Q93" i="1"/>
  <c r="N93" i="1"/>
  <c r="R93" i="1"/>
  <c r="I93" i="1"/>
  <c r="K93" i="1"/>
  <c r="J74" i="1"/>
  <c r="J78" i="1" s="1"/>
  <c r="I78" i="1"/>
  <c r="M78" i="1"/>
  <c r="Q78" i="1"/>
  <c r="K42" i="1"/>
  <c r="K73" i="1"/>
  <c r="K78" i="1" s="1"/>
  <c r="N48" i="1"/>
  <c r="R48" i="1"/>
  <c r="L41" i="1"/>
  <c r="L48" i="1" s="1"/>
  <c r="L25" i="1"/>
  <c r="O78" i="1"/>
  <c r="P78" i="1"/>
  <c r="L73" i="1"/>
  <c r="L78" i="1" s="1"/>
  <c r="J53" i="9"/>
  <c r="J57" i="9" s="1"/>
  <c r="K57" i="9"/>
  <c r="O57" i="9"/>
  <c r="Q57" i="9"/>
  <c r="L57" i="9"/>
  <c r="M57" i="9"/>
  <c r="M43" i="9"/>
  <c r="Q43" i="9"/>
  <c r="L43" i="9"/>
  <c r="N29" i="9"/>
  <c r="R29" i="9"/>
  <c r="I29" i="9"/>
  <c r="J29" i="9"/>
  <c r="P29" i="9"/>
  <c r="K29" i="9"/>
  <c r="O29" i="9"/>
  <c r="M29" i="9"/>
  <c r="I13" i="9"/>
  <c r="J8" i="9"/>
  <c r="J13" i="9" s="1"/>
  <c r="N13" i="9"/>
  <c r="R13" i="9"/>
  <c r="O13" i="9"/>
  <c r="P13" i="9"/>
  <c r="L7" i="9"/>
  <c r="L13" i="9" s="1"/>
  <c r="K9" i="9"/>
  <c r="K13" i="9" s="1"/>
  <c r="K58" i="1"/>
  <c r="O64" i="1"/>
  <c r="J64" i="1"/>
  <c r="N64" i="1"/>
  <c r="R64" i="1"/>
  <c r="Q64" i="1"/>
  <c r="P64" i="1"/>
  <c r="M64" i="1"/>
  <c r="I64" i="1"/>
  <c r="L64" i="1"/>
  <c r="K44" i="1"/>
  <c r="P48" i="1"/>
  <c r="Q48" i="1"/>
  <c r="O48" i="1"/>
  <c r="J48" i="1"/>
  <c r="I48" i="1"/>
  <c r="M48" i="1"/>
  <c r="P32" i="1"/>
  <c r="N32" i="1"/>
  <c r="R32" i="1"/>
  <c r="I32" i="1"/>
  <c r="M32" i="1"/>
  <c r="Q32" i="1"/>
  <c r="O32" i="1"/>
  <c r="J32" i="1"/>
  <c r="K32" i="1"/>
  <c r="K9" i="1"/>
  <c r="K10" i="1"/>
  <c r="K8" i="1"/>
  <c r="L9" i="1"/>
  <c r="O15" i="1"/>
  <c r="I15" i="1"/>
  <c r="P15" i="1"/>
  <c r="N15" i="1"/>
  <c r="R15" i="1"/>
  <c r="M15" i="1"/>
  <c r="Q15" i="1"/>
  <c r="K64" i="1" l="1"/>
  <c r="R65" i="1" s="1"/>
  <c r="R67" i="1" s="1"/>
  <c r="R42" i="12"/>
  <c r="R44" i="12" s="1"/>
  <c r="R56" i="12"/>
  <c r="R58" i="12" s="1"/>
  <c r="I29" i="14"/>
  <c r="R30" i="14" s="1"/>
  <c r="R15" i="14"/>
  <c r="R60" i="14"/>
  <c r="R45" i="14"/>
  <c r="R28" i="12"/>
  <c r="R30" i="12" s="1"/>
  <c r="K48" i="1"/>
  <c r="R49" i="1" s="1"/>
  <c r="R51" i="1" s="1"/>
  <c r="K15" i="1"/>
  <c r="R70" i="10"/>
  <c r="R72" i="10" s="1"/>
  <c r="R56" i="10"/>
  <c r="R58" i="10" s="1"/>
  <c r="R28" i="10"/>
  <c r="R30" i="10" s="1"/>
  <c r="R14" i="10"/>
  <c r="R16" i="10" s="1"/>
  <c r="R42" i="10"/>
  <c r="R44" i="10" s="1"/>
  <c r="R94" i="1"/>
  <c r="R96" i="1" s="1"/>
  <c r="R79" i="1"/>
  <c r="R81" i="1" s="1"/>
  <c r="R58" i="9"/>
  <c r="R60" i="9" s="1"/>
  <c r="R44" i="9"/>
  <c r="R46" i="9" s="1"/>
  <c r="R30" i="9"/>
  <c r="R32" i="9" s="1"/>
  <c r="R14" i="9"/>
  <c r="R16" i="9" s="1"/>
  <c r="R33" i="1"/>
  <c r="R35" i="1" s="1"/>
  <c r="G7" i="1" l="1"/>
  <c r="J7" i="1" l="1"/>
  <c r="J15" i="1" s="1"/>
  <c r="L7" i="1"/>
  <c r="L15" i="1" s="1"/>
  <c r="R16" i="1" l="1"/>
  <c r="T17" i="1" s="1"/>
  <c r="R18" i="1" l="1"/>
</calcChain>
</file>

<file path=xl/sharedStrings.xml><?xml version="1.0" encoding="utf-8"?>
<sst xmlns="http://schemas.openxmlformats.org/spreadsheetml/2006/main" count="1159" uniqueCount="84">
  <si>
    <t>Lot: GROS ŒUVRE-ETANCHEITE</t>
  </si>
  <si>
    <t>Niveau: FONDATION</t>
  </si>
  <si>
    <t>DESIGNATION DES OUVRAGES</t>
  </si>
  <si>
    <t xml:space="preserve">Repère </t>
  </si>
  <si>
    <t>Nbre.Arm</t>
  </si>
  <si>
    <t>DIAM</t>
  </si>
  <si>
    <t>N.P.S</t>
  </si>
  <si>
    <t>Nbre.total arm</t>
  </si>
  <si>
    <t>Long  développée</t>
  </si>
  <si>
    <t>Tor</t>
  </si>
  <si>
    <t>Ø6</t>
  </si>
  <si>
    <t>Ø8</t>
  </si>
  <si>
    <t>Ø20</t>
  </si>
  <si>
    <t>Ø32</t>
  </si>
  <si>
    <t>Ø40</t>
  </si>
  <si>
    <t>Aciers à haute adhérence</t>
  </si>
  <si>
    <t>T</t>
  </si>
  <si>
    <t>Poids / ml:</t>
  </si>
  <si>
    <t>Poids:</t>
  </si>
  <si>
    <t>Poids total:</t>
  </si>
  <si>
    <r>
      <t>Ø</t>
    </r>
    <r>
      <rPr>
        <b/>
        <sz val="10"/>
        <rFont val="Times New Roman"/>
        <family val="1"/>
      </rPr>
      <t>10</t>
    </r>
  </si>
  <si>
    <r>
      <t>Ø</t>
    </r>
    <r>
      <rPr>
        <b/>
        <sz val="10"/>
        <rFont val="Times New Roman"/>
        <family val="1"/>
      </rPr>
      <t>12</t>
    </r>
  </si>
  <si>
    <r>
      <t>Ø</t>
    </r>
    <r>
      <rPr>
        <b/>
        <sz val="10"/>
        <rFont val="Times New Roman"/>
        <family val="1"/>
      </rPr>
      <t>14</t>
    </r>
  </si>
  <si>
    <r>
      <t>Ø</t>
    </r>
    <r>
      <rPr>
        <b/>
        <sz val="10"/>
        <rFont val="Times New Roman"/>
        <family val="1"/>
      </rPr>
      <t>16</t>
    </r>
  </si>
  <si>
    <r>
      <t>Ø</t>
    </r>
    <r>
      <rPr>
        <b/>
        <sz val="10"/>
        <rFont val="Times New Roman"/>
        <family val="1"/>
      </rPr>
      <t>25</t>
    </r>
  </si>
  <si>
    <t xml:space="preserve">Bloc: </t>
  </si>
  <si>
    <t xml:space="preserve">Projet : </t>
  </si>
  <si>
    <t>Béton</t>
  </si>
  <si>
    <t>Ratio Kg/m3</t>
  </si>
  <si>
    <t>Long inf</t>
  </si>
  <si>
    <t>Trans inf</t>
  </si>
  <si>
    <t>Long sup</t>
  </si>
  <si>
    <t>Trans sup</t>
  </si>
  <si>
    <t>S1 170x130</t>
  </si>
  <si>
    <t>S2 150x150</t>
  </si>
  <si>
    <t>S3 150x220</t>
  </si>
  <si>
    <t>S4 120x160</t>
  </si>
  <si>
    <t>T vert</t>
  </si>
  <si>
    <t>Cercle</t>
  </si>
  <si>
    <t>Ep</t>
  </si>
  <si>
    <t>P2 30x45 Fond</t>
  </si>
  <si>
    <t>P1 D50 Fond</t>
  </si>
  <si>
    <t>Cad</t>
  </si>
  <si>
    <t xml:space="preserve">Cad +ep </t>
  </si>
  <si>
    <t>P3 62x30 Fond</t>
  </si>
  <si>
    <t>P4 96x30 Fond</t>
  </si>
  <si>
    <t>CH 40x20</t>
  </si>
  <si>
    <t>Fil Long</t>
  </si>
  <si>
    <t>Cad + Etr</t>
  </si>
  <si>
    <t>LG 25x40</t>
  </si>
  <si>
    <t>Fil Long sup</t>
  </si>
  <si>
    <t>Fil Long inf</t>
  </si>
  <si>
    <t>P1 D50 RDC</t>
  </si>
  <si>
    <t>P2 30x45 RDC</t>
  </si>
  <si>
    <t>P3 62x30 RDC</t>
  </si>
  <si>
    <t>P4 96x30 RDC</t>
  </si>
  <si>
    <t>Lc</t>
  </si>
  <si>
    <t>E</t>
  </si>
  <si>
    <t>e = 15</t>
  </si>
  <si>
    <t>e = 7</t>
  </si>
  <si>
    <t>R 20x20 RDC</t>
  </si>
  <si>
    <t>Niveau: SUPER STRUCTURE</t>
  </si>
  <si>
    <t>R1</t>
  </si>
  <si>
    <t>R2</t>
  </si>
  <si>
    <t>R3</t>
  </si>
  <si>
    <t>R4</t>
  </si>
  <si>
    <t>R5</t>
  </si>
  <si>
    <t>R6</t>
  </si>
  <si>
    <t>R7</t>
  </si>
  <si>
    <t>R8</t>
  </si>
  <si>
    <t>CR8</t>
  </si>
  <si>
    <t>R10 INF</t>
  </si>
  <si>
    <t>6²/162,162</t>
  </si>
  <si>
    <t>cadre</t>
  </si>
  <si>
    <t xml:space="preserve">Cadre </t>
  </si>
  <si>
    <t>ET</t>
  </si>
  <si>
    <t>ep 1 Vertical</t>
  </si>
  <si>
    <t>ep 2 Horizontal</t>
  </si>
  <si>
    <t>Cad +ep  EC</t>
  </si>
  <si>
    <t>Cad +ep  E</t>
  </si>
  <si>
    <t>Sur D</t>
  </si>
  <si>
    <t>N S</t>
  </si>
  <si>
    <t>Dalle Pleine</t>
  </si>
  <si>
    <t>N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</si>
</sst>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.000\ _€_-;\-* #,##0.000\ _€_-;_-* &quot;-&quot;??\ _€_-;_-@_-"/>
    <numFmt numFmtId="166" formatCode="_-* #,##0\ _€_-;\-* #,##0\ _€_-;_-* &quot;-&quot;??\ _€_-;_-@_-"/>
    <numFmt numFmtId="167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1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Arial"/>
      <family val="2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Calibri"/>
      <family val="2"/>
      <scheme val="minor"/>
    </font>
    <font>
      <b/>
      <u/>
      <sz val="9"/>
      <color rgb="FFC00000"/>
      <name val="Times New Roman"/>
      <family val="1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2" xfId="0" applyFont="1" applyFill="1" applyBorder="1" applyAlignment="1"/>
    <xf numFmtId="0" fontId="3" fillId="0" borderId="2" xfId="0" applyFont="1" applyBorder="1" applyAlignment="1"/>
    <xf numFmtId="2" fontId="4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vertical="top"/>
    </xf>
    <xf numFmtId="165" fontId="2" fillId="0" borderId="2" xfId="1" applyNumberFormat="1" applyFont="1" applyBorder="1" applyAlignment="1">
      <alignment horizontal="left"/>
    </xf>
    <xf numFmtId="0" fontId="0" fillId="0" borderId="2" xfId="0" applyBorder="1" applyAlignment="1"/>
    <xf numFmtId="164" fontId="2" fillId="0" borderId="2" xfId="1" applyNumberFormat="1" applyFont="1" applyBorder="1" applyAlignment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5" fontId="10" fillId="0" borderId="4" xfId="1" applyNumberFormat="1" applyFont="1" applyBorder="1" applyAlignment="1">
      <alignment horizontal="center"/>
    </xf>
    <xf numFmtId="164" fontId="10" fillId="0" borderId="10" xfId="1" applyNumberFormat="1" applyFont="1" applyFill="1" applyBorder="1" applyAlignment="1">
      <alignment vertical="center"/>
    </xf>
    <xf numFmtId="0" fontId="10" fillId="0" borderId="0" xfId="0" applyFont="1"/>
    <xf numFmtId="0" fontId="4" fillId="0" borderId="0" xfId="0" applyFont="1" applyFill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4" fillId="0" borderId="0" xfId="0" applyNumberFormat="1" applyFont="1" applyBorder="1" applyAlignment="1">
      <alignment horizontal="center"/>
    </xf>
    <xf numFmtId="165" fontId="4" fillId="0" borderId="0" xfId="1" applyNumberFormat="1" applyFont="1" applyAlignment="1">
      <alignment horizontal="center"/>
    </xf>
    <xf numFmtId="0" fontId="10" fillId="0" borderId="10" xfId="0" applyFont="1" applyBorder="1"/>
    <xf numFmtId="0" fontId="2" fillId="0" borderId="7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top"/>
    </xf>
    <xf numFmtId="0" fontId="0" fillId="0" borderId="0" xfId="0" applyBorder="1"/>
    <xf numFmtId="164" fontId="2" fillId="0" borderId="0" xfId="1" applyNumberFormat="1" applyFont="1" applyBorder="1" applyAlignment="1"/>
    <xf numFmtId="0" fontId="0" fillId="0" borderId="8" xfId="0" applyBorder="1"/>
    <xf numFmtId="167" fontId="8" fillId="0" borderId="13" xfId="0" applyNumberFormat="1" applyFont="1" applyFill="1" applyBorder="1" applyAlignment="1">
      <alignment vertical="center"/>
    </xf>
    <xf numFmtId="167" fontId="8" fillId="0" borderId="14" xfId="0" applyNumberFormat="1" applyFont="1" applyFill="1" applyBorder="1" applyAlignment="1">
      <alignment vertical="center"/>
    </xf>
    <xf numFmtId="164" fontId="4" fillId="0" borderId="6" xfId="1" applyNumberFormat="1" applyFont="1" applyFill="1" applyBorder="1" applyAlignment="1">
      <alignment horizontal="center" vertical="center"/>
    </xf>
    <xf numFmtId="166" fontId="7" fillId="0" borderId="20" xfId="1" applyNumberFormat="1" applyFont="1" applyBorder="1" applyAlignment="1">
      <alignment horizontal="center" vertical="center"/>
    </xf>
    <xf numFmtId="166" fontId="7" fillId="0" borderId="21" xfId="1" applyNumberFormat="1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164" fontId="10" fillId="0" borderId="12" xfId="1" applyFont="1" applyBorder="1"/>
    <xf numFmtId="2" fontId="9" fillId="0" borderId="6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164" fontId="11" fillId="0" borderId="11" xfId="1" applyNumberFormat="1" applyFont="1" applyBorder="1" applyAlignment="1">
      <alignment horizontal="center"/>
    </xf>
    <xf numFmtId="165" fontId="10" fillId="0" borderId="11" xfId="1" applyNumberFormat="1" applyFont="1" applyBorder="1" applyAlignment="1">
      <alignment horizontal="center"/>
    </xf>
    <xf numFmtId="167" fontId="13" fillId="3" borderId="9" xfId="0" applyNumberFormat="1" applyFont="1" applyFill="1" applyBorder="1" applyAlignment="1">
      <alignment horizontal="center" vertical="center"/>
    </xf>
    <xf numFmtId="0" fontId="10" fillId="0" borderId="0" xfId="0" applyFont="1" applyFill="1"/>
    <xf numFmtId="167" fontId="8" fillId="0" borderId="7" xfId="0" applyNumberFormat="1" applyFont="1" applyFill="1" applyBorder="1" applyAlignment="1">
      <alignment vertical="center"/>
    </xf>
    <xf numFmtId="0" fontId="2" fillId="6" borderId="5" xfId="0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164" fontId="0" fillId="2" borderId="0" xfId="0" applyNumberFormat="1" applyFill="1"/>
    <xf numFmtId="164" fontId="0" fillId="0" borderId="0" xfId="0" applyNumberFormat="1"/>
    <xf numFmtId="0" fontId="10" fillId="0" borderId="0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0" xfId="0" applyFont="1" applyBorder="1"/>
    <xf numFmtId="164" fontId="10" fillId="0" borderId="0" xfId="1" applyNumberFormat="1" applyFont="1" applyFill="1" applyBorder="1" applyAlignment="1">
      <alignment vertical="center"/>
    </xf>
    <xf numFmtId="164" fontId="10" fillId="0" borderId="0" xfId="1" applyFont="1" applyBorder="1"/>
    <xf numFmtId="165" fontId="10" fillId="2" borderId="11" xfId="1" applyNumberFormat="1" applyFont="1" applyFill="1" applyBorder="1" applyAlignment="1">
      <alignment horizontal="center"/>
    </xf>
    <xf numFmtId="165" fontId="4" fillId="2" borderId="0" xfId="1" applyNumberFormat="1" applyFont="1" applyFill="1" applyAlignment="1">
      <alignment horizontal="center"/>
    </xf>
    <xf numFmtId="165" fontId="4" fillId="2" borderId="23" xfId="1" applyNumberFormat="1" applyFont="1" applyFill="1" applyBorder="1" applyAlignment="1">
      <alignment horizontal="center"/>
    </xf>
    <xf numFmtId="165" fontId="2" fillId="0" borderId="12" xfId="1" applyNumberFormat="1" applyFont="1" applyBorder="1" applyAlignment="1">
      <alignment horizontal="center"/>
    </xf>
    <xf numFmtId="165" fontId="2" fillId="0" borderId="24" xfId="1" applyNumberFormat="1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165" fontId="2" fillId="0" borderId="23" xfId="1" applyNumberFormat="1" applyFont="1" applyBorder="1" applyAlignment="1">
      <alignment horizontal="center" vertical="center"/>
    </xf>
    <xf numFmtId="165" fontId="2" fillId="0" borderId="25" xfId="1" applyNumberFormat="1" applyFont="1" applyBorder="1" applyAlignment="1">
      <alignment horizontal="center" vertical="center"/>
    </xf>
    <xf numFmtId="165" fontId="2" fillId="0" borderId="24" xfId="1" applyNumberFormat="1" applyFont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textRotation="90"/>
    </xf>
    <xf numFmtId="0" fontId="4" fillId="0" borderId="19" xfId="0" applyFont="1" applyFill="1" applyBorder="1" applyAlignment="1">
      <alignment horizontal="center" vertical="center" textRotation="90"/>
    </xf>
    <xf numFmtId="0" fontId="5" fillId="0" borderId="16" xfId="0" applyFont="1" applyBorder="1" applyAlignment="1">
      <alignment horizontal="center" vertical="center" textRotation="90"/>
    </xf>
    <xf numFmtId="0" fontId="5" fillId="0" borderId="19" xfId="0" applyFont="1" applyBorder="1" applyAlignment="1">
      <alignment horizontal="center" vertical="center" textRotation="90"/>
    </xf>
    <xf numFmtId="0" fontId="4" fillId="4" borderId="16" xfId="0" applyFont="1" applyFill="1" applyBorder="1" applyAlignment="1">
      <alignment horizontal="center" vertical="center" textRotation="90"/>
    </xf>
    <xf numFmtId="0" fontId="4" fillId="4" borderId="19" xfId="0" applyFont="1" applyFill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textRotation="90"/>
    </xf>
    <xf numFmtId="0" fontId="4" fillId="0" borderId="19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textRotation="90" wrapText="1"/>
    </xf>
    <xf numFmtId="0" fontId="4" fillId="0" borderId="19" xfId="0" applyFont="1" applyBorder="1" applyAlignment="1">
      <alignment horizontal="center" vertical="center" textRotation="90" wrapText="1"/>
    </xf>
    <xf numFmtId="2" fontId="6" fillId="0" borderId="17" xfId="0" applyNumberFormat="1" applyFont="1" applyBorder="1" applyAlignment="1">
      <alignment horizontal="center" vertical="center" textRotation="90" wrapText="1"/>
    </xf>
    <xf numFmtId="2" fontId="6" fillId="0" borderId="19" xfId="0" applyNumberFormat="1" applyFont="1" applyBorder="1" applyAlignment="1">
      <alignment horizontal="center" vertical="center" textRotation="90" wrapText="1"/>
    </xf>
    <xf numFmtId="165" fontId="2" fillId="0" borderId="26" xfId="1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/>
    </xf>
    <xf numFmtId="0" fontId="12" fillId="0" borderId="0" xfId="0" applyFont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colors>
    <mruColors>
      <color rgb="FF54F887"/>
      <color rgb="FF9D9A0A"/>
      <color rgb="FFFFFFCC"/>
      <color rgb="FF97FFFF"/>
      <color rgb="FFCE143C"/>
      <color rgb="FFB51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U96"/>
  <sheetViews>
    <sheetView tabSelected="1" view="pageBreakPreview" topLeftCell="A4" zoomScaleNormal="85" zoomScaleSheetLayoutView="100" workbookViewId="0">
      <selection activeCell="K20" sqref="K20"/>
    </sheetView>
  </sheetViews>
  <sheetFormatPr baseColWidth="10" defaultRowHeight="15" x14ac:dyDescent="0.25"/>
  <cols>
    <col min="1" max="1" width="26.42578125" customWidth="1"/>
    <col min="2" max="2" width="3.42578125" style="20" customWidth="1"/>
    <col min="3" max="3" width="5" style="21" customWidth="1"/>
    <col min="4" max="4" width="4.5703125" style="22" customWidth="1"/>
    <col min="5" max="6" width="4" style="22" customWidth="1"/>
    <col min="7" max="7" width="4.85546875" style="21" customWidth="1"/>
    <col min="8" max="8" width="7.28515625" style="23" customWidth="1"/>
    <col min="9" max="10" width="12.140625" style="24" customWidth="1"/>
    <col min="11" max="11" width="11.42578125" style="24" customWidth="1"/>
    <col min="12" max="12" width="32.42578125" style="24" bestFit="1" customWidth="1"/>
    <col min="13" max="13" width="12.140625" style="24" customWidth="1"/>
    <col min="14" max="14" width="13.7109375" style="24" customWidth="1"/>
    <col min="15" max="15" width="13.42578125" style="24" customWidth="1"/>
    <col min="16" max="16" width="12" style="24" customWidth="1"/>
    <col min="17" max="17" width="13.42578125" customWidth="1"/>
    <col min="18" max="18" width="14.140625" customWidth="1"/>
    <col min="19" max="19" width="6.28515625" customWidth="1"/>
    <col min="20" max="20" width="13.5703125" customWidth="1"/>
    <col min="21" max="21" width="11.42578125" customWidth="1"/>
    <col min="257" max="257" width="22.5703125" customWidth="1"/>
    <col min="258" max="258" width="3.42578125" customWidth="1"/>
    <col min="259" max="259" width="5.140625" customWidth="1"/>
    <col min="260" max="260" width="4.5703125" customWidth="1"/>
    <col min="261" max="262" width="4" customWidth="1"/>
    <col min="263" max="263" width="6.140625" customWidth="1"/>
    <col min="264" max="264" width="7.28515625" customWidth="1"/>
    <col min="265" max="265" width="9.42578125" customWidth="1"/>
    <col min="266" max="266" width="9.5703125" bestFit="1" customWidth="1"/>
    <col min="267" max="267" width="12.85546875" bestFit="1" customWidth="1"/>
    <col min="268" max="268" width="13.42578125" customWidth="1"/>
    <col min="269" max="269" width="13" customWidth="1"/>
    <col min="270" max="270" width="12.5703125" customWidth="1"/>
    <col min="271" max="272" width="14.140625" customWidth="1"/>
    <col min="273" max="273" width="13.42578125" bestFit="1" customWidth="1"/>
    <col min="274" max="274" width="15.42578125" customWidth="1"/>
    <col min="513" max="513" width="22.5703125" customWidth="1"/>
    <col min="514" max="514" width="3.42578125" customWidth="1"/>
    <col min="515" max="515" width="5.140625" customWidth="1"/>
    <col min="516" max="516" width="4.5703125" customWidth="1"/>
    <col min="517" max="518" width="4" customWidth="1"/>
    <col min="519" max="519" width="6.140625" customWidth="1"/>
    <col min="520" max="520" width="7.28515625" customWidth="1"/>
    <col min="521" max="521" width="9.42578125" customWidth="1"/>
    <col min="522" max="522" width="9.5703125" bestFit="1" customWidth="1"/>
    <col min="523" max="523" width="12.85546875" bestFit="1" customWidth="1"/>
    <col min="524" max="524" width="13.42578125" customWidth="1"/>
    <col min="525" max="525" width="13" customWidth="1"/>
    <col min="526" max="526" width="12.5703125" customWidth="1"/>
    <col min="527" max="528" width="14.140625" customWidth="1"/>
    <col min="529" max="529" width="13.42578125" bestFit="1" customWidth="1"/>
    <col min="530" max="530" width="15.42578125" customWidth="1"/>
    <col min="769" max="769" width="22.5703125" customWidth="1"/>
    <col min="770" max="770" width="3.42578125" customWidth="1"/>
    <col min="771" max="771" width="5.140625" customWidth="1"/>
    <col min="772" max="772" width="4.5703125" customWidth="1"/>
    <col min="773" max="774" width="4" customWidth="1"/>
    <col min="775" max="775" width="6.140625" customWidth="1"/>
    <col min="776" max="776" width="7.28515625" customWidth="1"/>
    <col min="777" max="777" width="9.42578125" customWidth="1"/>
    <col min="778" max="778" width="9.5703125" bestFit="1" customWidth="1"/>
    <col min="779" max="779" width="12.85546875" bestFit="1" customWidth="1"/>
    <col min="780" max="780" width="13.42578125" customWidth="1"/>
    <col min="781" max="781" width="13" customWidth="1"/>
    <col min="782" max="782" width="12.5703125" customWidth="1"/>
    <col min="783" max="784" width="14.140625" customWidth="1"/>
    <col min="785" max="785" width="13.42578125" bestFit="1" customWidth="1"/>
    <col min="786" max="786" width="15.42578125" customWidth="1"/>
    <col min="1025" max="1025" width="22.5703125" customWidth="1"/>
    <col min="1026" max="1026" width="3.42578125" customWidth="1"/>
    <col min="1027" max="1027" width="5.140625" customWidth="1"/>
    <col min="1028" max="1028" width="4.5703125" customWidth="1"/>
    <col min="1029" max="1030" width="4" customWidth="1"/>
    <col min="1031" max="1031" width="6.140625" customWidth="1"/>
    <col min="1032" max="1032" width="7.28515625" customWidth="1"/>
    <col min="1033" max="1033" width="9.42578125" customWidth="1"/>
    <col min="1034" max="1034" width="9.5703125" bestFit="1" customWidth="1"/>
    <col min="1035" max="1035" width="12.85546875" bestFit="1" customWidth="1"/>
    <col min="1036" max="1036" width="13.42578125" customWidth="1"/>
    <col min="1037" max="1037" width="13" customWidth="1"/>
    <col min="1038" max="1038" width="12.5703125" customWidth="1"/>
    <col min="1039" max="1040" width="14.140625" customWidth="1"/>
    <col min="1041" max="1041" width="13.42578125" bestFit="1" customWidth="1"/>
    <col min="1042" max="1042" width="15.42578125" customWidth="1"/>
    <col min="1281" max="1281" width="22.5703125" customWidth="1"/>
    <col min="1282" max="1282" width="3.42578125" customWidth="1"/>
    <col min="1283" max="1283" width="5.140625" customWidth="1"/>
    <col min="1284" max="1284" width="4.5703125" customWidth="1"/>
    <col min="1285" max="1286" width="4" customWidth="1"/>
    <col min="1287" max="1287" width="6.140625" customWidth="1"/>
    <col min="1288" max="1288" width="7.28515625" customWidth="1"/>
    <col min="1289" max="1289" width="9.42578125" customWidth="1"/>
    <col min="1290" max="1290" width="9.5703125" bestFit="1" customWidth="1"/>
    <col min="1291" max="1291" width="12.85546875" bestFit="1" customWidth="1"/>
    <col min="1292" max="1292" width="13.42578125" customWidth="1"/>
    <col min="1293" max="1293" width="13" customWidth="1"/>
    <col min="1294" max="1294" width="12.5703125" customWidth="1"/>
    <col min="1295" max="1296" width="14.140625" customWidth="1"/>
    <col min="1297" max="1297" width="13.42578125" bestFit="1" customWidth="1"/>
    <col min="1298" max="1298" width="15.42578125" customWidth="1"/>
    <col min="1537" max="1537" width="22.5703125" customWidth="1"/>
    <col min="1538" max="1538" width="3.42578125" customWidth="1"/>
    <col min="1539" max="1539" width="5.140625" customWidth="1"/>
    <col min="1540" max="1540" width="4.5703125" customWidth="1"/>
    <col min="1541" max="1542" width="4" customWidth="1"/>
    <col min="1543" max="1543" width="6.140625" customWidth="1"/>
    <col min="1544" max="1544" width="7.28515625" customWidth="1"/>
    <col min="1545" max="1545" width="9.42578125" customWidth="1"/>
    <col min="1546" max="1546" width="9.5703125" bestFit="1" customWidth="1"/>
    <col min="1547" max="1547" width="12.85546875" bestFit="1" customWidth="1"/>
    <col min="1548" max="1548" width="13.42578125" customWidth="1"/>
    <col min="1549" max="1549" width="13" customWidth="1"/>
    <col min="1550" max="1550" width="12.5703125" customWidth="1"/>
    <col min="1551" max="1552" width="14.140625" customWidth="1"/>
    <col min="1553" max="1553" width="13.42578125" bestFit="1" customWidth="1"/>
    <col min="1554" max="1554" width="15.42578125" customWidth="1"/>
    <col min="1793" max="1793" width="22.5703125" customWidth="1"/>
    <col min="1794" max="1794" width="3.42578125" customWidth="1"/>
    <col min="1795" max="1795" width="5.140625" customWidth="1"/>
    <col min="1796" max="1796" width="4.5703125" customWidth="1"/>
    <col min="1797" max="1798" width="4" customWidth="1"/>
    <col min="1799" max="1799" width="6.140625" customWidth="1"/>
    <col min="1800" max="1800" width="7.28515625" customWidth="1"/>
    <col min="1801" max="1801" width="9.42578125" customWidth="1"/>
    <col min="1802" max="1802" width="9.5703125" bestFit="1" customWidth="1"/>
    <col min="1803" max="1803" width="12.85546875" bestFit="1" customWidth="1"/>
    <col min="1804" max="1804" width="13.42578125" customWidth="1"/>
    <col min="1805" max="1805" width="13" customWidth="1"/>
    <col min="1806" max="1806" width="12.5703125" customWidth="1"/>
    <col min="1807" max="1808" width="14.140625" customWidth="1"/>
    <col min="1809" max="1809" width="13.42578125" bestFit="1" customWidth="1"/>
    <col min="1810" max="1810" width="15.42578125" customWidth="1"/>
    <col min="2049" max="2049" width="22.5703125" customWidth="1"/>
    <col min="2050" max="2050" width="3.42578125" customWidth="1"/>
    <col min="2051" max="2051" width="5.140625" customWidth="1"/>
    <col min="2052" max="2052" width="4.5703125" customWidth="1"/>
    <col min="2053" max="2054" width="4" customWidth="1"/>
    <col min="2055" max="2055" width="6.140625" customWidth="1"/>
    <col min="2056" max="2056" width="7.28515625" customWidth="1"/>
    <col min="2057" max="2057" width="9.42578125" customWidth="1"/>
    <col min="2058" max="2058" width="9.5703125" bestFit="1" customWidth="1"/>
    <col min="2059" max="2059" width="12.85546875" bestFit="1" customWidth="1"/>
    <col min="2060" max="2060" width="13.42578125" customWidth="1"/>
    <col min="2061" max="2061" width="13" customWidth="1"/>
    <col min="2062" max="2062" width="12.5703125" customWidth="1"/>
    <col min="2063" max="2064" width="14.140625" customWidth="1"/>
    <col min="2065" max="2065" width="13.42578125" bestFit="1" customWidth="1"/>
    <col min="2066" max="2066" width="15.42578125" customWidth="1"/>
    <col min="2305" max="2305" width="22.5703125" customWidth="1"/>
    <col min="2306" max="2306" width="3.42578125" customWidth="1"/>
    <col min="2307" max="2307" width="5.140625" customWidth="1"/>
    <col min="2308" max="2308" width="4.5703125" customWidth="1"/>
    <col min="2309" max="2310" width="4" customWidth="1"/>
    <col min="2311" max="2311" width="6.140625" customWidth="1"/>
    <col min="2312" max="2312" width="7.28515625" customWidth="1"/>
    <col min="2313" max="2313" width="9.42578125" customWidth="1"/>
    <col min="2314" max="2314" width="9.5703125" bestFit="1" customWidth="1"/>
    <col min="2315" max="2315" width="12.85546875" bestFit="1" customWidth="1"/>
    <col min="2316" max="2316" width="13.42578125" customWidth="1"/>
    <col min="2317" max="2317" width="13" customWidth="1"/>
    <col min="2318" max="2318" width="12.5703125" customWidth="1"/>
    <col min="2319" max="2320" width="14.140625" customWidth="1"/>
    <col min="2321" max="2321" width="13.42578125" bestFit="1" customWidth="1"/>
    <col min="2322" max="2322" width="15.42578125" customWidth="1"/>
    <col min="2561" max="2561" width="22.5703125" customWidth="1"/>
    <col min="2562" max="2562" width="3.42578125" customWidth="1"/>
    <col min="2563" max="2563" width="5.140625" customWidth="1"/>
    <col min="2564" max="2564" width="4.5703125" customWidth="1"/>
    <col min="2565" max="2566" width="4" customWidth="1"/>
    <col min="2567" max="2567" width="6.140625" customWidth="1"/>
    <col min="2568" max="2568" width="7.28515625" customWidth="1"/>
    <col min="2569" max="2569" width="9.42578125" customWidth="1"/>
    <col min="2570" max="2570" width="9.5703125" bestFit="1" customWidth="1"/>
    <col min="2571" max="2571" width="12.85546875" bestFit="1" customWidth="1"/>
    <col min="2572" max="2572" width="13.42578125" customWidth="1"/>
    <col min="2573" max="2573" width="13" customWidth="1"/>
    <col min="2574" max="2574" width="12.5703125" customWidth="1"/>
    <col min="2575" max="2576" width="14.140625" customWidth="1"/>
    <col min="2577" max="2577" width="13.42578125" bestFit="1" customWidth="1"/>
    <col min="2578" max="2578" width="15.42578125" customWidth="1"/>
    <col min="2817" max="2817" width="22.5703125" customWidth="1"/>
    <col min="2818" max="2818" width="3.42578125" customWidth="1"/>
    <col min="2819" max="2819" width="5.140625" customWidth="1"/>
    <col min="2820" max="2820" width="4.5703125" customWidth="1"/>
    <col min="2821" max="2822" width="4" customWidth="1"/>
    <col min="2823" max="2823" width="6.140625" customWidth="1"/>
    <col min="2824" max="2824" width="7.28515625" customWidth="1"/>
    <col min="2825" max="2825" width="9.42578125" customWidth="1"/>
    <col min="2826" max="2826" width="9.5703125" bestFit="1" customWidth="1"/>
    <col min="2827" max="2827" width="12.85546875" bestFit="1" customWidth="1"/>
    <col min="2828" max="2828" width="13.42578125" customWidth="1"/>
    <col min="2829" max="2829" width="13" customWidth="1"/>
    <col min="2830" max="2830" width="12.5703125" customWidth="1"/>
    <col min="2831" max="2832" width="14.140625" customWidth="1"/>
    <col min="2833" max="2833" width="13.42578125" bestFit="1" customWidth="1"/>
    <col min="2834" max="2834" width="15.42578125" customWidth="1"/>
    <col min="3073" max="3073" width="22.5703125" customWidth="1"/>
    <col min="3074" max="3074" width="3.42578125" customWidth="1"/>
    <col min="3075" max="3075" width="5.140625" customWidth="1"/>
    <col min="3076" max="3076" width="4.5703125" customWidth="1"/>
    <col min="3077" max="3078" width="4" customWidth="1"/>
    <col min="3079" max="3079" width="6.140625" customWidth="1"/>
    <col min="3080" max="3080" width="7.28515625" customWidth="1"/>
    <col min="3081" max="3081" width="9.42578125" customWidth="1"/>
    <col min="3082" max="3082" width="9.5703125" bestFit="1" customWidth="1"/>
    <col min="3083" max="3083" width="12.85546875" bestFit="1" customWidth="1"/>
    <col min="3084" max="3084" width="13.42578125" customWidth="1"/>
    <col min="3085" max="3085" width="13" customWidth="1"/>
    <col min="3086" max="3086" width="12.5703125" customWidth="1"/>
    <col min="3087" max="3088" width="14.140625" customWidth="1"/>
    <col min="3089" max="3089" width="13.42578125" bestFit="1" customWidth="1"/>
    <col min="3090" max="3090" width="15.42578125" customWidth="1"/>
    <col min="3329" max="3329" width="22.5703125" customWidth="1"/>
    <col min="3330" max="3330" width="3.42578125" customWidth="1"/>
    <col min="3331" max="3331" width="5.140625" customWidth="1"/>
    <col min="3332" max="3332" width="4.5703125" customWidth="1"/>
    <col min="3333" max="3334" width="4" customWidth="1"/>
    <col min="3335" max="3335" width="6.140625" customWidth="1"/>
    <col min="3336" max="3336" width="7.28515625" customWidth="1"/>
    <col min="3337" max="3337" width="9.42578125" customWidth="1"/>
    <col min="3338" max="3338" width="9.5703125" bestFit="1" customWidth="1"/>
    <col min="3339" max="3339" width="12.85546875" bestFit="1" customWidth="1"/>
    <col min="3340" max="3340" width="13.42578125" customWidth="1"/>
    <col min="3341" max="3341" width="13" customWidth="1"/>
    <col min="3342" max="3342" width="12.5703125" customWidth="1"/>
    <col min="3343" max="3344" width="14.140625" customWidth="1"/>
    <col min="3345" max="3345" width="13.42578125" bestFit="1" customWidth="1"/>
    <col min="3346" max="3346" width="15.42578125" customWidth="1"/>
    <col min="3585" max="3585" width="22.5703125" customWidth="1"/>
    <col min="3586" max="3586" width="3.42578125" customWidth="1"/>
    <col min="3587" max="3587" width="5.140625" customWidth="1"/>
    <col min="3588" max="3588" width="4.5703125" customWidth="1"/>
    <col min="3589" max="3590" width="4" customWidth="1"/>
    <col min="3591" max="3591" width="6.140625" customWidth="1"/>
    <col min="3592" max="3592" width="7.28515625" customWidth="1"/>
    <col min="3593" max="3593" width="9.42578125" customWidth="1"/>
    <col min="3594" max="3594" width="9.5703125" bestFit="1" customWidth="1"/>
    <col min="3595" max="3595" width="12.85546875" bestFit="1" customWidth="1"/>
    <col min="3596" max="3596" width="13.42578125" customWidth="1"/>
    <col min="3597" max="3597" width="13" customWidth="1"/>
    <col min="3598" max="3598" width="12.5703125" customWidth="1"/>
    <col min="3599" max="3600" width="14.140625" customWidth="1"/>
    <col min="3601" max="3601" width="13.42578125" bestFit="1" customWidth="1"/>
    <col min="3602" max="3602" width="15.42578125" customWidth="1"/>
    <col min="3841" max="3841" width="22.5703125" customWidth="1"/>
    <col min="3842" max="3842" width="3.42578125" customWidth="1"/>
    <col min="3843" max="3843" width="5.140625" customWidth="1"/>
    <col min="3844" max="3844" width="4.5703125" customWidth="1"/>
    <col min="3845" max="3846" width="4" customWidth="1"/>
    <col min="3847" max="3847" width="6.140625" customWidth="1"/>
    <col min="3848" max="3848" width="7.28515625" customWidth="1"/>
    <col min="3849" max="3849" width="9.42578125" customWidth="1"/>
    <col min="3850" max="3850" width="9.5703125" bestFit="1" customWidth="1"/>
    <col min="3851" max="3851" width="12.85546875" bestFit="1" customWidth="1"/>
    <col min="3852" max="3852" width="13.42578125" customWidth="1"/>
    <col min="3853" max="3853" width="13" customWidth="1"/>
    <col min="3854" max="3854" width="12.5703125" customWidth="1"/>
    <col min="3855" max="3856" width="14.140625" customWidth="1"/>
    <col min="3857" max="3857" width="13.42578125" bestFit="1" customWidth="1"/>
    <col min="3858" max="3858" width="15.42578125" customWidth="1"/>
    <col min="4097" max="4097" width="22.5703125" customWidth="1"/>
    <col min="4098" max="4098" width="3.42578125" customWidth="1"/>
    <col min="4099" max="4099" width="5.140625" customWidth="1"/>
    <col min="4100" max="4100" width="4.5703125" customWidth="1"/>
    <col min="4101" max="4102" width="4" customWidth="1"/>
    <col min="4103" max="4103" width="6.140625" customWidth="1"/>
    <col min="4104" max="4104" width="7.28515625" customWidth="1"/>
    <col min="4105" max="4105" width="9.42578125" customWidth="1"/>
    <col min="4106" max="4106" width="9.5703125" bestFit="1" customWidth="1"/>
    <col min="4107" max="4107" width="12.85546875" bestFit="1" customWidth="1"/>
    <col min="4108" max="4108" width="13.42578125" customWidth="1"/>
    <col min="4109" max="4109" width="13" customWidth="1"/>
    <col min="4110" max="4110" width="12.5703125" customWidth="1"/>
    <col min="4111" max="4112" width="14.140625" customWidth="1"/>
    <col min="4113" max="4113" width="13.42578125" bestFit="1" customWidth="1"/>
    <col min="4114" max="4114" width="15.42578125" customWidth="1"/>
    <col min="4353" max="4353" width="22.5703125" customWidth="1"/>
    <col min="4354" max="4354" width="3.42578125" customWidth="1"/>
    <col min="4355" max="4355" width="5.140625" customWidth="1"/>
    <col min="4356" max="4356" width="4.5703125" customWidth="1"/>
    <col min="4357" max="4358" width="4" customWidth="1"/>
    <col min="4359" max="4359" width="6.140625" customWidth="1"/>
    <col min="4360" max="4360" width="7.28515625" customWidth="1"/>
    <col min="4361" max="4361" width="9.42578125" customWidth="1"/>
    <col min="4362" max="4362" width="9.5703125" bestFit="1" customWidth="1"/>
    <col min="4363" max="4363" width="12.85546875" bestFit="1" customWidth="1"/>
    <col min="4364" max="4364" width="13.42578125" customWidth="1"/>
    <col min="4365" max="4365" width="13" customWidth="1"/>
    <col min="4366" max="4366" width="12.5703125" customWidth="1"/>
    <col min="4367" max="4368" width="14.140625" customWidth="1"/>
    <col min="4369" max="4369" width="13.42578125" bestFit="1" customWidth="1"/>
    <col min="4370" max="4370" width="15.42578125" customWidth="1"/>
    <col min="4609" max="4609" width="22.5703125" customWidth="1"/>
    <col min="4610" max="4610" width="3.42578125" customWidth="1"/>
    <col min="4611" max="4611" width="5.140625" customWidth="1"/>
    <col min="4612" max="4612" width="4.5703125" customWidth="1"/>
    <col min="4613" max="4614" width="4" customWidth="1"/>
    <col min="4615" max="4615" width="6.140625" customWidth="1"/>
    <col min="4616" max="4616" width="7.28515625" customWidth="1"/>
    <col min="4617" max="4617" width="9.42578125" customWidth="1"/>
    <col min="4618" max="4618" width="9.5703125" bestFit="1" customWidth="1"/>
    <col min="4619" max="4619" width="12.85546875" bestFit="1" customWidth="1"/>
    <col min="4620" max="4620" width="13.42578125" customWidth="1"/>
    <col min="4621" max="4621" width="13" customWidth="1"/>
    <col min="4622" max="4622" width="12.5703125" customWidth="1"/>
    <col min="4623" max="4624" width="14.140625" customWidth="1"/>
    <col min="4625" max="4625" width="13.42578125" bestFit="1" customWidth="1"/>
    <col min="4626" max="4626" width="15.42578125" customWidth="1"/>
    <col min="4865" max="4865" width="22.5703125" customWidth="1"/>
    <col min="4866" max="4866" width="3.42578125" customWidth="1"/>
    <col min="4867" max="4867" width="5.140625" customWidth="1"/>
    <col min="4868" max="4868" width="4.5703125" customWidth="1"/>
    <col min="4869" max="4870" width="4" customWidth="1"/>
    <col min="4871" max="4871" width="6.140625" customWidth="1"/>
    <col min="4872" max="4872" width="7.28515625" customWidth="1"/>
    <col min="4873" max="4873" width="9.42578125" customWidth="1"/>
    <col min="4874" max="4874" width="9.5703125" bestFit="1" customWidth="1"/>
    <col min="4875" max="4875" width="12.85546875" bestFit="1" customWidth="1"/>
    <col min="4876" max="4876" width="13.42578125" customWidth="1"/>
    <col min="4877" max="4877" width="13" customWidth="1"/>
    <col min="4878" max="4878" width="12.5703125" customWidth="1"/>
    <col min="4879" max="4880" width="14.140625" customWidth="1"/>
    <col min="4881" max="4881" width="13.42578125" bestFit="1" customWidth="1"/>
    <col min="4882" max="4882" width="15.42578125" customWidth="1"/>
    <col min="5121" max="5121" width="22.5703125" customWidth="1"/>
    <col min="5122" max="5122" width="3.42578125" customWidth="1"/>
    <col min="5123" max="5123" width="5.140625" customWidth="1"/>
    <col min="5124" max="5124" width="4.5703125" customWidth="1"/>
    <col min="5125" max="5126" width="4" customWidth="1"/>
    <col min="5127" max="5127" width="6.140625" customWidth="1"/>
    <col min="5128" max="5128" width="7.28515625" customWidth="1"/>
    <col min="5129" max="5129" width="9.42578125" customWidth="1"/>
    <col min="5130" max="5130" width="9.5703125" bestFit="1" customWidth="1"/>
    <col min="5131" max="5131" width="12.85546875" bestFit="1" customWidth="1"/>
    <col min="5132" max="5132" width="13.42578125" customWidth="1"/>
    <col min="5133" max="5133" width="13" customWidth="1"/>
    <col min="5134" max="5134" width="12.5703125" customWidth="1"/>
    <col min="5135" max="5136" width="14.140625" customWidth="1"/>
    <col min="5137" max="5137" width="13.42578125" bestFit="1" customWidth="1"/>
    <col min="5138" max="5138" width="15.42578125" customWidth="1"/>
    <col min="5377" max="5377" width="22.5703125" customWidth="1"/>
    <col min="5378" max="5378" width="3.42578125" customWidth="1"/>
    <col min="5379" max="5379" width="5.140625" customWidth="1"/>
    <col min="5380" max="5380" width="4.5703125" customWidth="1"/>
    <col min="5381" max="5382" width="4" customWidth="1"/>
    <col min="5383" max="5383" width="6.140625" customWidth="1"/>
    <col min="5384" max="5384" width="7.28515625" customWidth="1"/>
    <col min="5385" max="5385" width="9.42578125" customWidth="1"/>
    <col min="5386" max="5386" width="9.5703125" bestFit="1" customWidth="1"/>
    <col min="5387" max="5387" width="12.85546875" bestFit="1" customWidth="1"/>
    <col min="5388" max="5388" width="13.42578125" customWidth="1"/>
    <col min="5389" max="5389" width="13" customWidth="1"/>
    <col min="5390" max="5390" width="12.5703125" customWidth="1"/>
    <col min="5391" max="5392" width="14.140625" customWidth="1"/>
    <col min="5393" max="5393" width="13.42578125" bestFit="1" customWidth="1"/>
    <col min="5394" max="5394" width="15.42578125" customWidth="1"/>
    <col min="5633" max="5633" width="22.5703125" customWidth="1"/>
    <col min="5634" max="5634" width="3.42578125" customWidth="1"/>
    <col min="5635" max="5635" width="5.140625" customWidth="1"/>
    <col min="5636" max="5636" width="4.5703125" customWidth="1"/>
    <col min="5637" max="5638" width="4" customWidth="1"/>
    <col min="5639" max="5639" width="6.140625" customWidth="1"/>
    <col min="5640" max="5640" width="7.28515625" customWidth="1"/>
    <col min="5641" max="5641" width="9.42578125" customWidth="1"/>
    <col min="5642" max="5642" width="9.5703125" bestFit="1" customWidth="1"/>
    <col min="5643" max="5643" width="12.85546875" bestFit="1" customWidth="1"/>
    <col min="5644" max="5644" width="13.42578125" customWidth="1"/>
    <col min="5645" max="5645" width="13" customWidth="1"/>
    <col min="5646" max="5646" width="12.5703125" customWidth="1"/>
    <col min="5647" max="5648" width="14.140625" customWidth="1"/>
    <col min="5649" max="5649" width="13.42578125" bestFit="1" customWidth="1"/>
    <col min="5650" max="5650" width="15.42578125" customWidth="1"/>
    <col min="5889" max="5889" width="22.5703125" customWidth="1"/>
    <col min="5890" max="5890" width="3.42578125" customWidth="1"/>
    <col min="5891" max="5891" width="5.140625" customWidth="1"/>
    <col min="5892" max="5892" width="4.5703125" customWidth="1"/>
    <col min="5893" max="5894" width="4" customWidth="1"/>
    <col min="5895" max="5895" width="6.140625" customWidth="1"/>
    <col min="5896" max="5896" width="7.28515625" customWidth="1"/>
    <col min="5897" max="5897" width="9.42578125" customWidth="1"/>
    <col min="5898" max="5898" width="9.5703125" bestFit="1" customWidth="1"/>
    <col min="5899" max="5899" width="12.85546875" bestFit="1" customWidth="1"/>
    <col min="5900" max="5900" width="13.42578125" customWidth="1"/>
    <col min="5901" max="5901" width="13" customWidth="1"/>
    <col min="5902" max="5902" width="12.5703125" customWidth="1"/>
    <col min="5903" max="5904" width="14.140625" customWidth="1"/>
    <col min="5905" max="5905" width="13.42578125" bestFit="1" customWidth="1"/>
    <col min="5906" max="5906" width="15.42578125" customWidth="1"/>
    <col min="6145" max="6145" width="22.5703125" customWidth="1"/>
    <col min="6146" max="6146" width="3.42578125" customWidth="1"/>
    <col min="6147" max="6147" width="5.140625" customWidth="1"/>
    <col min="6148" max="6148" width="4.5703125" customWidth="1"/>
    <col min="6149" max="6150" width="4" customWidth="1"/>
    <col min="6151" max="6151" width="6.140625" customWidth="1"/>
    <col min="6152" max="6152" width="7.28515625" customWidth="1"/>
    <col min="6153" max="6153" width="9.42578125" customWidth="1"/>
    <col min="6154" max="6154" width="9.5703125" bestFit="1" customWidth="1"/>
    <col min="6155" max="6155" width="12.85546875" bestFit="1" customWidth="1"/>
    <col min="6156" max="6156" width="13.42578125" customWidth="1"/>
    <col min="6157" max="6157" width="13" customWidth="1"/>
    <col min="6158" max="6158" width="12.5703125" customWidth="1"/>
    <col min="6159" max="6160" width="14.140625" customWidth="1"/>
    <col min="6161" max="6161" width="13.42578125" bestFit="1" customWidth="1"/>
    <col min="6162" max="6162" width="15.42578125" customWidth="1"/>
    <col min="6401" max="6401" width="22.5703125" customWidth="1"/>
    <col min="6402" max="6402" width="3.42578125" customWidth="1"/>
    <col min="6403" max="6403" width="5.140625" customWidth="1"/>
    <col min="6404" max="6404" width="4.5703125" customWidth="1"/>
    <col min="6405" max="6406" width="4" customWidth="1"/>
    <col min="6407" max="6407" width="6.140625" customWidth="1"/>
    <col min="6408" max="6408" width="7.28515625" customWidth="1"/>
    <col min="6409" max="6409" width="9.42578125" customWidth="1"/>
    <col min="6410" max="6410" width="9.5703125" bestFit="1" customWidth="1"/>
    <col min="6411" max="6411" width="12.85546875" bestFit="1" customWidth="1"/>
    <col min="6412" max="6412" width="13.42578125" customWidth="1"/>
    <col min="6413" max="6413" width="13" customWidth="1"/>
    <col min="6414" max="6414" width="12.5703125" customWidth="1"/>
    <col min="6415" max="6416" width="14.140625" customWidth="1"/>
    <col min="6417" max="6417" width="13.42578125" bestFit="1" customWidth="1"/>
    <col min="6418" max="6418" width="15.42578125" customWidth="1"/>
    <col min="6657" max="6657" width="22.5703125" customWidth="1"/>
    <col min="6658" max="6658" width="3.42578125" customWidth="1"/>
    <col min="6659" max="6659" width="5.140625" customWidth="1"/>
    <col min="6660" max="6660" width="4.5703125" customWidth="1"/>
    <col min="6661" max="6662" width="4" customWidth="1"/>
    <col min="6663" max="6663" width="6.140625" customWidth="1"/>
    <col min="6664" max="6664" width="7.28515625" customWidth="1"/>
    <col min="6665" max="6665" width="9.42578125" customWidth="1"/>
    <col min="6666" max="6666" width="9.5703125" bestFit="1" customWidth="1"/>
    <col min="6667" max="6667" width="12.85546875" bestFit="1" customWidth="1"/>
    <col min="6668" max="6668" width="13.42578125" customWidth="1"/>
    <col min="6669" max="6669" width="13" customWidth="1"/>
    <col min="6670" max="6670" width="12.5703125" customWidth="1"/>
    <col min="6671" max="6672" width="14.140625" customWidth="1"/>
    <col min="6673" max="6673" width="13.42578125" bestFit="1" customWidth="1"/>
    <col min="6674" max="6674" width="15.42578125" customWidth="1"/>
    <col min="6913" max="6913" width="22.5703125" customWidth="1"/>
    <col min="6914" max="6914" width="3.42578125" customWidth="1"/>
    <col min="6915" max="6915" width="5.140625" customWidth="1"/>
    <col min="6916" max="6916" width="4.5703125" customWidth="1"/>
    <col min="6917" max="6918" width="4" customWidth="1"/>
    <col min="6919" max="6919" width="6.140625" customWidth="1"/>
    <col min="6920" max="6920" width="7.28515625" customWidth="1"/>
    <col min="6921" max="6921" width="9.42578125" customWidth="1"/>
    <col min="6922" max="6922" width="9.5703125" bestFit="1" customWidth="1"/>
    <col min="6923" max="6923" width="12.85546875" bestFit="1" customWidth="1"/>
    <col min="6924" max="6924" width="13.42578125" customWidth="1"/>
    <col min="6925" max="6925" width="13" customWidth="1"/>
    <col min="6926" max="6926" width="12.5703125" customWidth="1"/>
    <col min="6927" max="6928" width="14.140625" customWidth="1"/>
    <col min="6929" max="6929" width="13.42578125" bestFit="1" customWidth="1"/>
    <col min="6930" max="6930" width="15.42578125" customWidth="1"/>
    <col min="7169" max="7169" width="22.5703125" customWidth="1"/>
    <col min="7170" max="7170" width="3.42578125" customWidth="1"/>
    <col min="7171" max="7171" width="5.140625" customWidth="1"/>
    <col min="7172" max="7172" width="4.5703125" customWidth="1"/>
    <col min="7173" max="7174" width="4" customWidth="1"/>
    <col min="7175" max="7175" width="6.140625" customWidth="1"/>
    <col min="7176" max="7176" width="7.28515625" customWidth="1"/>
    <col min="7177" max="7177" width="9.42578125" customWidth="1"/>
    <col min="7178" max="7178" width="9.5703125" bestFit="1" customWidth="1"/>
    <col min="7179" max="7179" width="12.85546875" bestFit="1" customWidth="1"/>
    <col min="7180" max="7180" width="13.42578125" customWidth="1"/>
    <col min="7181" max="7181" width="13" customWidth="1"/>
    <col min="7182" max="7182" width="12.5703125" customWidth="1"/>
    <col min="7183" max="7184" width="14.140625" customWidth="1"/>
    <col min="7185" max="7185" width="13.42578125" bestFit="1" customWidth="1"/>
    <col min="7186" max="7186" width="15.42578125" customWidth="1"/>
    <col min="7425" max="7425" width="22.5703125" customWidth="1"/>
    <col min="7426" max="7426" width="3.42578125" customWidth="1"/>
    <col min="7427" max="7427" width="5.140625" customWidth="1"/>
    <col min="7428" max="7428" width="4.5703125" customWidth="1"/>
    <col min="7429" max="7430" width="4" customWidth="1"/>
    <col min="7431" max="7431" width="6.140625" customWidth="1"/>
    <col min="7432" max="7432" width="7.28515625" customWidth="1"/>
    <col min="7433" max="7433" width="9.42578125" customWidth="1"/>
    <col min="7434" max="7434" width="9.5703125" bestFit="1" customWidth="1"/>
    <col min="7435" max="7435" width="12.85546875" bestFit="1" customWidth="1"/>
    <col min="7436" max="7436" width="13.42578125" customWidth="1"/>
    <col min="7437" max="7437" width="13" customWidth="1"/>
    <col min="7438" max="7438" width="12.5703125" customWidth="1"/>
    <col min="7439" max="7440" width="14.140625" customWidth="1"/>
    <col min="7441" max="7441" width="13.42578125" bestFit="1" customWidth="1"/>
    <col min="7442" max="7442" width="15.42578125" customWidth="1"/>
    <col min="7681" max="7681" width="22.5703125" customWidth="1"/>
    <col min="7682" max="7682" width="3.42578125" customWidth="1"/>
    <col min="7683" max="7683" width="5.140625" customWidth="1"/>
    <col min="7684" max="7684" width="4.5703125" customWidth="1"/>
    <col min="7685" max="7686" width="4" customWidth="1"/>
    <col min="7687" max="7687" width="6.140625" customWidth="1"/>
    <col min="7688" max="7688" width="7.28515625" customWidth="1"/>
    <col min="7689" max="7689" width="9.42578125" customWidth="1"/>
    <col min="7690" max="7690" width="9.5703125" bestFit="1" customWidth="1"/>
    <col min="7691" max="7691" width="12.85546875" bestFit="1" customWidth="1"/>
    <col min="7692" max="7692" width="13.42578125" customWidth="1"/>
    <col min="7693" max="7693" width="13" customWidth="1"/>
    <col min="7694" max="7694" width="12.5703125" customWidth="1"/>
    <col min="7695" max="7696" width="14.140625" customWidth="1"/>
    <col min="7697" max="7697" width="13.42578125" bestFit="1" customWidth="1"/>
    <col min="7698" max="7698" width="15.42578125" customWidth="1"/>
    <col min="7937" max="7937" width="22.5703125" customWidth="1"/>
    <col min="7938" max="7938" width="3.42578125" customWidth="1"/>
    <col min="7939" max="7939" width="5.140625" customWidth="1"/>
    <col min="7940" max="7940" width="4.5703125" customWidth="1"/>
    <col min="7941" max="7942" width="4" customWidth="1"/>
    <col min="7943" max="7943" width="6.140625" customWidth="1"/>
    <col min="7944" max="7944" width="7.28515625" customWidth="1"/>
    <col min="7945" max="7945" width="9.42578125" customWidth="1"/>
    <col min="7946" max="7946" width="9.5703125" bestFit="1" customWidth="1"/>
    <col min="7947" max="7947" width="12.85546875" bestFit="1" customWidth="1"/>
    <col min="7948" max="7948" width="13.42578125" customWidth="1"/>
    <col min="7949" max="7949" width="13" customWidth="1"/>
    <col min="7950" max="7950" width="12.5703125" customWidth="1"/>
    <col min="7951" max="7952" width="14.140625" customWidth="1"/>
    <col min="7953" max="7953" width="13.42578125" bestFit="1" customWidth="1"/>
    <col min="7954" max="7954" width="15.42578125" customWidth="1"/>
    <col min="8193" max="8193" width="22.5703125" customWidth="1"/>
    <col min="8194" max="8194" width="3.42578125" customWidth="1"/>
    <col min="8195" max="8195" width="5.140625" customWidth="1"/>
    <col min="8196" max="8196" width="4.5703125" customWidth="1"/>
    <col min="8197" max="8198" width="4" customWidth="1"/>
    <col min="8199" max="8199" width="6.140625" customWidth="1"/>
    <col min="8200" max="8200" width="7.28515625" customWidth="1"/>
    <col min="8201" max="8201" width="9.42578125" customWidth="1"/>
    <col min="8202" max="8202" width="9.5703125" bestFit="1" customWidth="1"/>
    <col min="8203" max="8203" width="12.85546875" bestFit="1" customWidth="1"/>
    <col min="8204" max="8204" width="13.42578125" customWidth="1"/>
    <col min="8205" max="8205" width="13" customWidth="1"/>
    <col min="8206" max="8206" width="12.5703125" customWidth="1"/>
    <col min="8207" max="8208" width="14.140625" customWidth="1"/>
    <col min="8209" max="8209" width="13.42578125" bestFit="1" customWidth="1"/>
    <col min="8210" max="8210" width="15.42578125" customWidth="1"/>
    <col min="8449" max="8449" width="22.5703125" customWidth="1"/>
    <col min="8450" max="8450" width="3.42578125" customWidth="1"/>
    <col min="8451" max="8451" width="5.140625" customWidth="1"/>
    <col min="8452" max="8452" width="4.5703125" customWidth="1"/>
    <col min="8453" max="8454" width="4" customWidth="1"/>
    <col min="8455" max="8455" width="6.140625" customWidth="1"/>
    <col min="8456" max="8456" width="7.28515625" customWidth="1"/>
    <col min="8457" max="8457" width="9.42578125" customWidth="1"/>
    <col min="8458" max="8458" width="9.5703125" bestFit="1" customWidth="1"/>
    <col min="8459" max="8459" width="12.85546875" bestFit="1" customWidth="1"/>
    <col min="8460" max="8460" width="13.42578125" customWidth="1"/>
    <col min="8461" max="8461" width="13" customWidth="1"/>
    <col min="8462" max="8462" width="12.5703125" customWidth="1"/>
    <col min="8463" max="8464" width="14.140625" customWidth="1"/>
    <col min="8465" max="8465" width="13.42578125" bestFit="1" customWidth="1"/>
    <col min="8466" max="8466" width="15.42578125" customWidth="1"/>
    <col min="8705" max="8705" width="22.5703125" customWidth="1"/>
    <col min="8706" max="8706" width="3.42578125" customWidth="1"/>
    <col min="8707" max="8707" width="5.140625" customWidth="1"/>
    <col min="8708" max="8708" width="4.5703125" customWidth="1"/>
    <col min="8709" max="8710" width="4" customWidth="1"/>
    <col min="8711" max="8711" width="6.140625" customWidth="1"/>
    <col min="8712" max="8712" width="7.28515625" customWidth="1"/>
    <col min="8713" max="8713" width="9.42578125" customWidth="1"/>
    <col min="8714" max="8714" width="9.5703125" bestFit="1" customWidth="1"/>
    <col min="8715" max="8715" width="12.85546875" bestFit="1" customWidth="1"/>
    <col min="8716" max="8716" width="13.42578125" customWidth="1"/>
    <col min="8717" max="8717" width="13" customWidth="1"/>
    <col min="8718" max="8718" width="12.5703125" customWidth="1"/>
    <col min="8719" max="8720" width="14.140625" customWidth="1"/>
    <col min="8721" max="8721" width="13.42578125" bestFit="1" customWidth="1"/>
    <col min="8722" max="8722" width="15.42578125" customWidth="1"/>
    <col min="8961" max="8961" width="22.5703125" customWidth="1"/>
    <col min="8962" max="8962" width="3.42578125" customWidth="1"/>
    <col min="8963" max="8963" width="5.140625" customWidth="1"/>
    <col min="8964" max="8964" width="4.5703125" customWidth="1"/>
    <col min="8965" max="8966" width="4" customWidth="1"/>
    <col min="8967" max="8967" width="6.140625" customWidth="1"/>
    <col min="8968" max="8968" width="7.28515625" customWidth="1"/>
    <col min="8969" max="8969" width="9.42578125" customWidth="1"/>
    <col min="8970" max="8970" width="9.5703125" bestFit="1" customWidth="1"/>
    <col min="8971" max="8971" width="12.85546875" bestFit="1" customWidth="1"/>
    <col min="8972" max="8972" width="13.42578125" customWidth="1"/>
    <col min="8973" max="8973" width="13" customWidth="1"/>
    <col min="8974" max="8974" width="12.5703125" customWidth="1"/>
    <col min="8975" max="8976" width="14.140625" customWidth="1"/>
    <col min="8977" max="8977" width="13.42578125" bestFit="1" customWidth="1"/>
    <col min="8978" max="8978" width="15.42578125" customWidth="1"/>
    <col min="9217" max="9217" width="22.5703125" customWidth="1"/>
    <col min="9218" max="9218" width="3.42578125" customWidth="1"/>
    <col min="9219" max="9219" width="5.140625" customWidth="1"/>
    <col min="9220" max="9220" width="4.5703125" customWidth="1"/>
    <col min="9221" max="9222" width="4" customWidth="1"/>
    <col min="9223" max="9223" width="6.140625" customWidth="1"/>
    <col min="9224" max="9224" width="7.28515625" customWidth="1"/>
    <col min="9225" max="9225" width="9.42578125" customWidth="1"/>
    <col min="9226" max="9226" width="9.5703125" bestFit="1" customWidth="1"/>
    <col min="9227" max="9227" width="12.85546875" bestFit="1" customWidth="1"/>
    <col min="9228" max="9228" width="13.42578125" customWidth="1"/>
    <col min="9229" max="9229" width="13" customWidth="1"/>
    <col min="9230" max="9230" width="12.5703125" customWidth="1"/>
    <col min="9231" max="9232" width="14.140625" customWidth="1"/>
    <col min="9233" max="9233" width="13.42578125" bestFit="1" customWidth="1"/>
    <col min="9234" max="9234" width="15.42578125" customWidth="1"/>
    <col min="9473" max="9473" width="22.5703125" customWidth="1"/>
    <col min="9474" max="9474" width="3.42578125" customWidth="1"/>
    <col min="9475" max="9475" width="5.140625" customWidth="1"/>
    <col min="9476" max="9476" width="4.5703125" customWidth="1"/>
    <col min="9477" max="9478" width="4" customWidth="1"/>
    <col min="9479" max="9479" width="6.140625" customWidth="1"/>
    <col min="9480" max="9480" width="7.28515625" customWidth="1"/>
    <col min="9481" max="9481" width="9.42578125" customWidth="1"/>
    <col min="9482" max="9482" width="9.5703125" bestFit="1" customWidth="1"/>
    <col min="9483" max="9483" width="12.85546875" bestFit="1" customWidth="1"/>
    <col min="9484" max="9484" width="13.42578125" customWidth="1"/>
    <col min="9485" max="9485" width="13" customWidth="1"/>
    <col min="9486" max="9486" width="12.5703125" customWidth="1"/>
    <col min="9487" max="9488" width="14.140625" customWidth="1"/>
    <col min="9489" max="9489" width="13.42578125" bestFit="1" customWidth="1"/>
    <col min="9490" max="9490" width="15.42578125" customWidth="1"/>
    <col min="9729" max="9729" width="22.5703125" customWidth="1"/>
    <col min="9730" max="9730" width="3.42578125" customWidth="1"/>
    <col min="9731" max="9731" width="5.140625" customWidth="1"/>
    <col min="9732" max="9732" width="4.5703125" customWidth="1"/>
    <col min="9733" max="9734" width="4" customWidth="1"/>
    <col min="9735" max="9735" width="6.140625" customWidth="1"/>
    <col min="9736" max="9736" width="7.28515625" customWidth="1"/>
    <col min="9737" max="9737" width="9.42578125" customWidth="1"/>
    <col min="9738" max="9738" width="9.5703125" bestFit="1" customWidth="1"/>
    <col min="9739" max="9739" width="12.85546875" bestFit="1" customWidth="1"/>
    <col min="9740" max="9740" width="13.42578125" customWidth="1"/>
    <col min="9741" max="9741" width="13" customWidth="1"/>
    <col min="9742" max="9742" width="12.5703125" customWidth="1"/>
    <col min="9743" max="9744" width="14.140625" customWidth="1"/>
    <col min="9745" max="9745" width="13.42578125" bestFit="1" customWidth="1"/>
    <col min="9746" max="9746" width="15.42578125" customWidth="1"/>
    <col min="9985" max="9985" width="22.5703125" customWidth="1"/>
    <col min="9986" max="9986" width="3.42578125" customWidth="1"/>
    <col min="9987" max="9987" width="5.140625" customWidth="1"/>
    <col min="9988" max="9988" width="4.5703125" customWidth="1"/>
    <col min="9989" max="9990" width="4" customWidth="1"/>
    <col min="9991" max="9991" width="6.140625" customWidth="1"/>
    <col min="9992" max="9992" width="7.28515625" customWidth="1"/>
    <col min="9993" max="9993" width="9.42578125" customWidth="1"/>
    <col min="9994" max="9994" width="9.5703125" bestFit="1" customWidth="1"/>
    <col min="9995" max="9995" width="12.85546875" bestFit="1" customWidth="1"/>
    <col min="9996" max="9996" width="13.42578125" customWidth="1"/>
    <col min="9997" max="9997" width="13" customWidth="1"/>
    <col min="9998" max="9998" width="12.5703125" customWidth="1"/>
    <col min="9999" max="10000" width="14.140625" customWidth="1"/>
    <col min="10001" max="10001" width="13.42578125" bestFit="1" customWidth="1"/>
    <col min="10002" max="10002" width="15.42578125" customWidth="1"/>
    <col min="10241" max="10241" width="22.5703125" customWidth="1"/>
    <col min="10242" max="10242" width="3.42578125" customWidth="1"/>
    <col min="10243" max="10243" width="5.140625" customWidth="1"/>
    <col min="10244" max="10244" width="4.5703125" customWidth="1"/>
    <col min="10245" max="10246" width="4" customWidth="1"/>
    <col min="10247" max="10247" width="6.140625" customWidth="1"/>
    <col min="10248" max="10248" width="7.28515625" customWidth="1"/>
    <col min="10249" max="10249" width="9.42578125" customWidth="1"/>
    <col min="10250" max="10250" width="9.5703125" bestFit="1" customWidth="1"/>
    <col min="10251" max="10251" width="12.85546875" bestFit="1" customWidth="1"/>
    <col min="10252" max="10252" width="13.42578125" customWidth="1"/>
    <col min="10253" max="10253" width="13" customWidth="1"/>
    <col min="10254" max="10254" width="12.5703125" customWidth="1"/>
    <col min="10255" max="10256" width="14.140625" customWidth="1"/>
    <col min="10257" max="10257" width="13.42578125" bestFit="1" customWidth="1"/>
    <col min="10258" max="10258" width="15.42578125" customWidth="1"/>
    <col min="10497" max="10497" width="22.5703125" customWidth="1"/>
    <col min="10498" max="10498" width="3.42578125" customWidth="1"/>
    <col min="10499" max="10499" width="5.140625" customWidth="1"/>
    <col min="10500" max="10500" width="4.5703125" customWidth="1"/>
    <col min="10501" max="10502" width="4" customWidth="1"/>
    <col min="10503" max="10503" width="6.140625" customWidth="1"/>
    <col min="10504" max="10504" width="7.28515625" customWidth="1"/>
    <col min="10505" max="10505" width="9.42578125" customWidth="1"/>
    <col min="10506" max="10506" width="9.5703125" bestFit="1" customWidth="1"/>
    <col min="10507" max="10507" width="12.85546875" bestFit="1" customWidth="1"/>
    <col min="10508" max="10508" width="13.42578125" customWidth="1"/>
    <col min="10509" max="10509" width="13" customWidth="1"/>
    <col min="10510" max="10510" width="12.5703125" customWidth="1"/>
    <col min="10511" max="10512" width="14.140625" customWidth="1"/>
    <col min="10513" max="10513" width="13.42578125" bestFit="1" customWidth="1"/>
    <col min="10514" max="10514" width="15.42578125" customWidth="1"/>
    <col min="10753" max="10753" width="22.5703125" customWidth="1"/>
    <col min="10754" max="10754" width="3.42578125" customWidth="1"/>
    <col min="10755" max="10755" width="5.140625" customWidth="1"/>
    <col min="10756" max="10756" width="4.5703125" customWidth="1"/>
    <col min="10757" max="10758" width="4" customWidth="1"/>
    <col min="10759" max="10759" width="6.140625" customWidth="1"/>
    <col min="10760" max="10760" width="7.28515625" customWidth="1"/>
    <col min="10761" max="10761" width="9.42578125" customWidth="1"/>
    <col min="10762" max="10762" width="9.5703125" bestFit="1" customWidth="1"/>
    <col min="10763" max="10763" width="12.85546875" bestFit="1" customWidth="1"/>
    <col min="10764" max="10764" width="13.42578125" customWidth="1"/>
    <col min="10765" max="10765" width="13" customWidth="1"/>
    <col min="10766" max="10766" width="12.5703125" customWidth="1"/>
    <col min="10767" max="10768" width="14.140625" customWidth="1"/>
    <col min="10769" max="10769" width="13.42578125" bestFit="1" customWidth="1"/>
    <col min="10770" max="10770" width="15.42578125" customWidth="1"/>
    <col min="11009" max="11009" width="22.5703125" customWidth="1"/>
    <col min="11010" max="11010" width="3.42578125" customWidth="1"/>
    <col min="11011" max="11011" width="5.140625" customWidth="1"/>
    <col min="11012" max="11012" width="4.5703125" customWidth="1"/>
    <col min="11013" max="11014" width="4" customWidth="1"/>
    <col min="11015" max="11015" width="6.140625" customWidth="1"/>
    <col min="11016" max="11016" width="7.28515625" customWidth="1"/>
    <col min="11017" max="11017" width="9.42578125" customWidth="1"/>
    <col min="11018" max="11018" width="9.5703125" bestFit="1" customWidth="1"/>
    <col min="11019" max="11019" width="12.85546875" bestFit="1" customWidth="1"/>
    <col min="11020" max="11020" width="13.42578125" customWidth="1"/>
    <col min="11021" max="11021" width="13" customWidth="1"/>
    <col min="11022" max="11022" width="12.5703125" customWidth="1"/>
    <col min="11023" max="11024" width="14.140625" customWidth="1"/>
    <col min="11025" max="11025" width="13.42578125" bestFit="1" customWidth="1"/>
    <col min="11026" max="11026" width="15.42578125" customWidth="1"/>
    <col min="11265" max="11265" width="22.5703125" customWidth="1"/>
    <col min="11266" max="11266" width="3.42578125" customWidth="1"/>
    <col min="11267" max="11267" width="5.140625" customWidth="1"/>
    <col min="11268" max="11268" width="4.5703125" customWidth="1"/>
    <col min="11269" max="11270" width="4" customWidth="1"/>
    <col min="11271" max="11271" width="6.140625" customWidth="1"/>
    <col min="11272" max="11272" width="7.28515625" customWidth="1"/>
    <col min="11273" max="11273" width="9.42578125" customWidth="1"/>
    <col min="11274" max="11274" width="9.5703125" bestFit="1" customWidth="1"/>
    <col min="11275" max="11275" width="12.85546875" bestFit="1" customWidth="1"/>
    <col min="11276" max="11276" width="13.42578125" customWidth="1"/>
    <col min="11277" max="11277" width="13" customWidth="1"/>
    <col min="11278" max="11278" width="12.5703125" customWidth="1"/>
    <col min="11279" max="11280" width="14.140625" customWidth="1"/>
    <col min="11281" max="11281" width="13.42578125" bestFit="1" customWidth="1"/>
    <col min="11282" max="11282" width="15.42578125" customWidth="1"/>
    <col min="11521" max="11521" width="22.5703125" customWidth="1"/>
    <col min="11522" max="11522" width="3.42578125" customWidth="1"/>
    <col min="11523" max="11523" width="5.140625" customWidth="1"/>
    <col min="11524" max="11524" width="4.5703125" customWidth="1"/>
    <col min="11525" max="11526" width="4" customWidth="1"/>
    <col min="11527" max="11527" width="6.140625" customWidth="1"/>
    <col min="11528" max="11528" width="7.28515625" customWidth="1"/>
    <col min="11529" max="11529" width="9.42578125" customWidth="1"/>
    <col min="11530" max="11530" width="9.5703125" bestFit="1" customWidth="1"/>
    <col min="11531" max="11531" width="12.85546875" bestFit="1" customWidth="1"/>
    <col min="11532" max="11532" width="13.42578125" customWidth="1"/>
    <col min="11533" max="11533" width="13" customWidth="1"/>
    <col min="11534" max="11534" width="12.5703125" customWidth="1"/>
    <col min="11535" max="11536" width="14.140625" customWidth="1"/>
    <col min="11537" max="11537" width="13.42578125" bestFit="1" customWidth="1"/>
    <col min="11538" max="11538" width="15.42578125" customWidth="1"/>
    <col min="11777" max="11777" width="22.5703125" customWidth="1"/>
    <col min="11778" max="11778" width="3.42578125" customWidth="1"/>
    <col min="11779" max="11779" width="5.140625" customWidth="1"/>
    <col min="11780" max="11780" width="4.5703125" customWidth="1"/>
    <col min="11781" max="11782" width="4" customWidth="1"/>
    <col min="11783" max="11783" width="6.140625" customWidth="1"/>
    <col min="11784" max="11784" width="7.28515625" customWidth="1"/>
    <col min="11785" max="11785" width="9.42578125" customWidth="1"/>
    <col min="11786" max="11786" width="9.5703125" bestFit="1" customWidth="1"/>
    <col min="11787" max="11787" width="12.85546875" bestFit="1" customWidth="1"/>
    <col min="11788" max="11788" width="13.42578125" customWidth="1"/>
    <col min="11789" max="11789" width="13" customWidth="1"/>
    <col min="11790" max="11790" width="12.5703125" customWidth="1"/>
    <col min="11791" max="11792" width="14.140625" customWidth="1"/>
    <col min="11793" max="11793" width="13.42578125" bestFit="1" customWidth="1"/>
    <col min="11794" max="11794" width="15.42578125" customWidth="1"/>
    <col min="12033" max="12033" width="22.5703125" customWidth="1"/>
    <col min="12034" max="12034" width="3.42578125" customWidth="1"/>
    <col min="12035" max="12035" width="5.140625" customWidth="1"/>
    <col min="12036" max="12036" width="4.5703125" customWidth="1"/>
    <col min="12037" max="12038" width="4" customWidth="1"/>
    <col min="12039" max="12039" width="6.140625" customWidth="1"/>
    <col min="12040" max="12040" width="7.28515625" customWidth="1"/>
    <col min="12041" max="12041" width="9.42578125" customWidth="1"/>
    <col min="12042" max="12042" width="9.5703125" bestFit="1" customWidth="1"/>
    <col min="12043" max="12043" width="12.85546875" bestFit="1" customWidth="1"/>
    <col min="12044" max="12044" width="13.42578125" customWidth="1"/>
    <col min="12045" max="12045" width="13" customWidth="1"/>
    <col min="12046" max="12046" width="12.5703125" customWidth="1"/>
    <col min="12047" max="12048" width="14.140625" customWidth="1"/>
    <col min="12049" max="12049" width="13.42578125" bestFit="1" customWidth="1"/>
    <col min="12050" max="12050" width="15.42578125" customWidth="1"/>
    <col min="12289" max="12289" width="22.5703125" customWidth="1"/>
    <col min="12290" max="12290" width="3.42578125" customWidth="1"/>
    <col min="12291" max="12291" width="5.140625" customWidth="1"/>
    <col min="12292" max="12292" width="4.5703125" customWidth="1"/>
    <col min="12293" max="12294" width="4" customWidth="1"/>
    <col min="12295" max="12295" width="6.140625" customWidth="1"/>
    <col min="12296" max="12296" width="7.28515625" customWidth="1"/>
    <col min="12297" max="12297" width="9.42578125" customWidth="1"/>
    <col min="12298" max="12298" width="9.5703125" bestFit="1" customWidth="1"/>
    <col min="12299" max="12299" width="12.85546875" bestFit="1" customWidth="1"/>
    <col min="12300" max="12300" width="13.42578125" customWidth="1"/>
    <col min="12301" max="12301" width="13" customWidth="1"/>
    <col min="12302" max="12302" width="12.5703125" customWidth="1"/>
    <col min="12303" max="12304" width="14.140625" customWidth="1"/>
    <col min="12305" max="12305" width="13.42578125" bestFit="1" customWidth="1"/>
    <col min="12306" max="12306" width="15.42578125" customWidth="1"/>
    <col min="12545" max="12545" width="22.5703125" customWidth="1"/>
    <col min="12546" max="12546" width="3.42578125" customWidth="1"/>
    <col min="12547" max="12547" width="5.140625" customWidth="1"/>
    <col min="12548" max="12548" width="4.5703125" customWidth="1"/>
    <col min="12549" max="12550" width="4" customWidth="1"/>
    <col min="12551" max="12551" width="6.140625" customWidth="1"/>
    <col min="12552" max="12552" width="7.28515625" customWidth="1"/>
    <col min="12553" max="12553" width="9.42578125" customWidth="1"/>
    <col min="12554" max="12554" width="9.5703125" bestFit="1" customWidth="1"/>
    <col min="12555" max="12555" width="12.85546875" bestFit="1" customWidth="1"/>
    <col min="12556" max="12556" width="13.42578125" customWidth="1"/>
    <col min="12557" max="12557" width="13" customWidth="1"/>
    <col min="12558" max="12558" width="12.5703125" customWidth="1"/>
    <col min="12559" max="12560" width="14.140625" customWidth="1"/>
    <col min="12561" max="12561" width="13.42578125" bestFit="1" customWidth="1"/>
    <col min="12562" max="12562" width="15.42578125" customWidth="1"/>
    <col min="12801" max="12801" width="22.5703125" customWidth="1"/>
    <col min="12802" max="12802" width="3.42578125" customWidth="1"/>
    <col min="12803" max="12803" width="5.140625" customWidth="1"/>
    <col min="12804" max="12804" width="4.5703125" customWidth="1"/>
    <col min="12805" max="12806" width="4" customWidth="1"/>
    <col min="12807" max="12807" width="6.140625" customWidth="1"/>
    <col min="12808" max="12808" width="7.28515625" customWidth="1"/>
    <col min="12809" max="12809" width="9.42578125" customWidth="1"/>
    <col min="12810" max="12810" width="9.5703125" bestFit="1" customWidth="1"/>
    <col min="12811" max="12811" width="12.85546875" bestFit="1" customWidth="1"/>
    <col min="12812" max="12812" width="13.42578125" customWidth="1"/>
    <col min="12813" max="12813" width="13" customWidth="1"/>
    <col min="12814" max="12814" width="12.5703125" customWidth="1"/>
    <col min="12815" max="12816" width="14.140625" customWidth="1"/>
    <col min="12817" max="12817" width="13.42578125" bestFit="1" customWidth="1"/>
    <col min="12818" max="12818" width="15.42578125" customWidth="1"/>
    <col min="13057" max="13057" width="22.5703125" customWidth="1"/>
    <col min="13058" max="13058" width="3.42578125" customWidth="1"/>
    <col min="13059" max="13059" width="5.140625" customWidth="1"/>
    <col min="13060" max="13060" width="4.5703125" customWidth="1"/>
    <col min="13061" max="13062" width="4" customWidth="1"/>
    <col min="13063" max="13063" width="6.140625" customWidth="1"/>
    <col min="13064" max="13064" width="7.28515625" customWidth="1"/>
    <col min="13065" max="13065" width="9.42578125" customWidth="1"/>
    <col min="13066" max="13066" width="9.5703125" bestFit="1" customWidth="1"/>
    <col min="13067" max="13067" width="12.85546875" bestFit="1" customWidth="1"/>
    <col min="13068" max="13068" width="13.42578125" customWidth="1"/>
    <col min="13069" max="13069" width="13" customWidth="1"/>
    <col min="13070" max="13070" width="12.5703125" customWidth="1"/>
    <col min="13071" max="13072" width="14.140625" customWidth="1"/>
    <col min="13073" max="13073" width="13.42578125" bestFit="1" customWidth="1"/>
    <col min="13074" max="13074" width="15.42578125" customWidth="1"/>
    <col min="13313" max="13313" width="22.5703125" customWidth="1"/>
    <col min="13314" max="13314" width="3.42578125" customWidth="1"/>
    <col min="13315" max="13315" width="5.140625" customWidth="1"/>
    <col min="13316" max="13316" width="4.5703125" customWidth="1"/>
    <col min="13317" max="13318" width="4" customWidth="1"/>
    <col min="13319" max="13319" width="6.140625" customWidth="1"/>
    <col min="13320" max="13320" width="7.28515625" customWidth="1"/>
    <col min="13321" max="13321" width="9.42578125" customWidth="1"/>
    <col min="13322" max="13322" width="9.5703125" bestFit="1" customWidth="1"/>
    <col min="13323" max="13323" width="12.85546875" bestFit="1" customWidth="1"/>
    <col min="13324" max="13324" width="13.42578125" customWidth="1"/>
    <col min="13325" max="13325" width="13" customWidth="1"/>
    <col min="13326" max="13326" width="12.5703125" customWidth="1"/>
    <col min="13327" max="13328" width="14.140625" customWidth="1"/>
    <col min="13329" max="13329" width="13.42578125" bestFit="1" customWidth="1"/>
    <col min="13330" max="13330" width="15.42578125" customWidth="1"/>
    <col min="13569" max="13569" width="22.5703125" customWidth="1"/>
    <col min="13570" max="13570" width="3.42578125" customWidth="1"/>
    <col min="13571" max="13571" width="5.140625" customWidth="1"/>
    <col min="13572" max="13572" width="4.5703125" customWidth="1"/>
    <col min="13573" max="13574" width="4" customWidth="1"/>
    <col min="13575" max="13575" width="6.140625" customWidth="1"/>
    <col min="13576" max="13576" width="7.28515625" customWidth="1"/>
    <col min="13577" max="13577" width="9.42578125" customWidth="1"/>
    <col min="13578" max="13578" width="9.5703125" bestFit="1" customWidth="1"/>
    <col min="13579" max="13579" width="12.85546875" bestFit="1" customWidth="1"/>
    <col min="13580" max="13580" width="13.42578125" customWidth="1"/>
    <col min="13581" max="13581" width="13" customWidth="1"/>
    <col min="13582" max="13582" width="12.5703125" customWidth="1"/>
    <col min="13583" max="13584" width="14.140625" customWidth="1"/>
    <col min="13585" max="13585" width="13.42578125" bestFit="1" customWidth="1"/>
    <col min="13586" max="13586" width="15.42578125" customWidth="1"/>
    <col min="13825" max="13825" width="22.5703125" customWidth="1"/>
    <col min="13826" max="13826" width="3.42578125" customWidth="1"/>
    <col min="13827" max="13827" width="5.140625" customWidth="1"/>
    <col min="13828" max="13828" width="4.5703125" customWidth="1"/>
    <col min="13829" max="13830" width="4" customWidth="1"/>
    <col min="13831" max="13831" width="6.140625" customWidth="1"/>
    <col min="13832" max="13832" width="7.28515625" customWidth="1"/>
    <col min="13833" max="13833" width="9.42578125" customWidth="1"/>
    <col min="13834" max="13834" width="9.5703125" bestFit="1" customWidth="1"/>
    <col min="13835" max="13835" width="12.85546875" bestFit="1" customWidth="1"/>
    <col min="13836" max="13836" width="13.42578125" customWidth="1"/>
    <col min="13837" max="13837" width="13" customWidth="1"/>
    <col min="13838" max="13838" width="12.5703125" customWidth="1"/>
    <col min="13839" max="13840" width="14.140625" customWidth="1"/>
    <col min="13841" max="13841" width="13.42578125" bestFit="1" customWidth="1"/>
    <col min="13842" max="13842" width="15.42578125" customWidth="1"/>
    <col min="14081" max="14081" width="22.5703125" customWidth="1"/>
    <col min="14082" max="14082" width="3.42578125" customWidth="1"/>
    <col min="14083" max="14083" width="5.140625" customWidth="1"/>
    <col min="14084" max="14084" width="4.5703125" customWidth="1"/>
    <col min="14085" max="14086" width="4" customWidth="1"/>
    <col min="14087" max="14087" width="6.140625" customWidth="1"/>
    <col min="14088" max="14088" width="7.28515625" customWidth="1"/>
    <col min="14089" max="14089" width="9.42578125" customWidth="1"/>
    <col min="14090" max="14090" width="9.5703125" bestFit="1" customWidth="1"/>
    <col min="14091" max="14091" width="12.85546875" bestFit="1" customWidth="1"/>
    <col min="14092" max="14092" width="13.42578125" customWidth="1"/>
    <col min="14093" max="14093" width="13" customWidth="1"/>
    <col min="14094" max="14094" width="12.5703125" customWidth="1"/>
    <col min="14095" max="14096" width="14.140625" customWidth="1"/>
    <col min="14097" max="14097" width="13.42578125" bestFit="1" customWidth="1"/>
    <col min="14098" max="14098" width="15.42578125" customWidth="1"/>
    <col min="14337" max="14337" width="22.5703125" customWidth="1"/>
    <col min="14338" max="14338" width="3.42578125" customWidth="1"/>
    <col min="14339" max="14339" width="5.140625" customWidth="1"/>
    <col min="14340" max="14340" width="4.5703125" customWidth="1"/>
    <col min="14341" max="14342" width="4" customWidth="1"/>
    <col min="14343" max="14343" width="6.140625" customWidth="1"/>
    <col min="14344" max="14344" width="7.28515625" customWidth="1"/>
    <col min="14345" max="14345" width="9.42578125" customWidth="1"/>
    <col min="14346" max="14346" width="9.5703125" bestFit="1" customWidth="1"/>
    <col min="14347" max="14347" width="12.85546875" bestFit="1" customWidth="1"/>
    <col min="14348" max="14348" width="13.42578125" customWidth="1"/>
    <col min="14349" max="14349" width="13" customWidth="1"/>
    <col min="14350" max="14350" width="12.5703125" customWidth="1"/>
    <col min="14351" max="14352" width="14.140625" customWidth="1"/>
    <col min="14353" max="14353" width="13.42578125" bestFit="1" customWidth="1"/>
    <col min="14354" max="14354" width="15.42578125" customWidth="1"/>
    <col min="14593" max="14593" width="22.5703125" customWidth="1"/>
    <col min="14594" max="14594" width="3.42578125" customWidth="1"/>
    <col min="14595" max="14595" width="5.140625" customWidth="1"/>
    <col min="14596" max="14596" width="4.5703125" customWidth="1"/>
    <col min="14597" max="14598" width="4" customWidth="1"/>
    <col min="14599" max="14599" width="6.140625" customWidth="1"/>
    <col min="14600" max="14600" width="7.28515625" customWidth="1"/>
    <col min="14601" max="14601" width="9.42578125" customWidth="1"/>
    <col min="14602" max="14602" width="9.5703125" bestFit="1" customWidth="1"/>
    <col min="14603" max="14603" width="12.85546875" bestFit="1" customWidth="1"/>
    <col min="14604" max="14604" width="13.42578125" customWidth="1"/>
    <col min="14605" max="14605" width="13" customWidth="1"/>
    <col min="14606" max="14606" width="12.5703125" customWidth="1"/>
    <col min="14607" max="14608" width="14.140625" customWidth="1"/>
    <col min="14609" max="14609" width="13.42578125" bestFit="1" customWidth="1"/>
    <col min="14610" max="14610" width="15.42578125" customWidth="1"/>
    <col min="14849" max="14849" width="22.5703125" customWidth="1"/>
    <col min="14850" max="14850" width="3.42578125" customWidth="1"/>
    <col min="14851" max="14851" width="5.140625" customWidth="1"/>
    <col min="14852" max="14852" width="4.5703125" customWidth="1"/>
    <col min="14853" max="14854" width="4" customWidth="1"/>
    <col min="14855" max="14855" width="6.140625" customWidth="1"/>
    <col min="14856" max="14856" width="7.28515625" customWidth="1"/>
    <col min="14857" max="14857" width="9.42578125" customWidth="1"/>
    <col min="14858" max="14858" width="9.5703125" bestFit="1" customWidth="1"/>
    <col min="14859" max="14859" width="12.85546875" bestFit="1" customWidth="1"/>
    <col min="14860" max="14860" width="13.42578125" customWidth="1"/>
    <col min="14861" max="14861" width="13" customWidth="1"/>
    <col min="14862" max="14862" width="12.5703125" customWidth="1"/>
    <col min="14863" max="14864" width="14.140625" customWidth="1"/>
    <col min="14865" max="14865" width="13.42578125" bestFit="1" customWidth="1"/>
    <col min="14866" max="14866" width="15.42578125" customWidth="1"/>
    <col min="15105" max="15105" width="22.5703125" customWidth="1"/>
    <col min="15106" max="15106" width="3.42578125" customWidth="1"/>
    <col min="15107" max="15107" width="5.140625" customWidth="1"/>
    <col min="15108" max="15108" width="4.5703125" customWidth="1"/>
    <col min="15109" max="15110" width="4" customWidth="1"/>
    <col min="15111" max="15111" width="6.140625" customWidth="1"/>
    <col min="15112" max="15112" width="7.28515625" customWidth="1"/>
    <col min="15113" max="15113" width="9.42578125" customWidth="1"/>
    <col min="15114" max="15114" width="9.5703125" bestFit="1" customWidth="1"/>
    <col min="15115" max="15115" width="12.85546875" bestFit="1" customWidth="1"/>
    <col min="15116" max="15116" width="13.42578125" customWidth="1"/>
    <col min="15117" max="15117" width="13" customWidth="1"/>
    <col min="15118" max="15118" width="12.5703125" customWidth="1"/>
    <col min="15119" max="15120" width="14.140625" customWidth="1"/>
    <col min="15121" max="15121" width="13.42578125" bestFit="1" customWidth="1"/>
    <col min="15122" max="15122" width="15.42578125" customWidth="1"/>
    <col min="15361" max="15361" width="22.5703125" customWidth="1"/>
    <col min="15362" max="15362" width="3.42578125" customWidth="1"/>
    <col min="15363" max="15363" width="5.140625" customWidth="1"/>
    <col min="15364" max="15364" width="4.5703125" customWidth="1"/>
    <col min="15365" max="15366" width="4" customWidth="1"/>
    <col min="15367" max="15367" width="6.140625" customWidth="1"/>
    <col min="15368" max="15368" width="7.28515625" customWidth="1"/>
    <col min="15369" max="15369" width="9.42578125" customWidth="1"/>
    <col min="15370" max="15370" width="9.5703125" bestFit="1" customWidth="1"/>
    <col min="15371" max="15371" width="12.85546875" bestFit="1" customWidth="1"/>
    <col min="15372" max="15372" width="13.42578125" customWidth="1"/>
    <col min="15373" max="15373" width="13" customWidth="1"/>
    <col min="15374" max="15374" width="12.5703125" customWidth="1"/>
    <col min="15375" max="15376" width="14.140625" customWidth="1"/>
    <col min="15377" max="15377" width="13.42578125" bestFit="1" customWidth="1"/>
    <col min="15378" max="15378" width="15.42578125" customWidth="1"/>
    <col min="15617" max="15617" width="22.5703125" customWidth="1"/>
    <col min="15618" max="15618" width="3.42578125" customWidth="1"/>
    <col min="15619" max="15619" width="5.140625" customWidth="1"/>
    <col min="15620" max="15620" width="4.5703125" customWidth="1"/>
    <col min="15621" max="15622" width="4" customWidth="1"/>
    <col min="15623" max="15623" width="6.140625" customWidth="1"/>
    <col min="15624" max="15624" width="7.28515625" customWidth="1"/>
    <col min="15625" max="15625" width="9.42578125" customWidth="1"/>
    <col min="15626" max="15626" width="9.5703125" bestFit="1" customWidth="1"/>
    <col min="15627" max="15627" width="12.85546875" bestFit="1" customWidth="1"/>
    <col min="15628" max="15628" width="13.42578125" customWidth="1"/>
    <col min="15629" max="15629" width="13" customWidth="1"/>
    <col min="15630" max="15630" width="12.5703125" customWidth="1"/>
    <col min="15631" max="15632" width="14.140625" customWidth="1"/>
    <col min="15633" max="15633" width="13.42578125" bestFit="1" customWidth="1"/>
    <col min="15634" max="15634" width="15.42578125" customWidth="1"/>
    <col min="15873" max="15873" width="22.5703125" customWidth="1"/>
    <col min="15874" max="15874" width="3.42578125" customWidth="1"/>
    <col min="15875" max="15875" width="5.140625" customWidth="1"/>
    <col min="15876" max="15876" width="4.5703125" customWidth="1"/>
    <col min="15877" max="15878" width="4" customWidth="1"/>
    <col min="15879" max="15879" width="6.140625" customWidth="1"/>
    <col min="15880" max="15880" width="7.28515625" customWidth="1"/>
    <col min="15881" max="15881" width="9.42578125" customWidth="1"/>
    <col min="15882" max="15882" width="9.5703125" bestFit="1" customWidth="1"/>
    <col min="15883" max="15883" width="12.85546875" bestFit="1" customWidth="1"/>
    <col min="15884" max="15884" width="13.42578125" customWidth="1"/>
    <col min="15885" max="15885" width="13" customWidth="1"/>
    <col min="15886" max="15886" width="12.5703125" customWidth="1"/>
    <col min="15887" max="15888" width="14.140625" customWidth="1"/>
    <col min="15889" max="15889" width="13.42578125" bestFit="1" customWidth="1"/>
    <col min="15890" max="15890" width="15.42578125" customWidth="1"/>
    <col min="16129" max="16129" width="22.5703125" customWidth="1"/>
    <col min="16130" max="16130" width="3.42578125" customWidth="1"/>
    <col min="16131" max="16131" width="5.140625" customWidth="1"/>
    <col min="16132" max="16132" width="4.5703125" customWidth="1"/>
    <col min="16133" max="16134" width="4" customWidth="1"/>
    <col min="16135" max="16135" width="6.140625" customWidth="1"/>
    <col min="16136" max="16136" width="7.28515625" customWidth="1"/>
    <col min="16137" max="16137" width="9.42578125" customWidth="1"/>
    <col min="16138" max="16138" width="9.5703125" bestFit="1" customWidth="1"/>
    <col min="16139" max="16139" width="12.85546875" bestFit="1" customWidth="1"/>
    <col min="16140" max="16140" width="13.42578125" customWidth="1"/>
    <col min="16141" max="16141" width="13" customWidth="1"/>
    <col min="16142" max="16142" width="12.5703125" customWidth="1"/>
    <col min="16143" max="16144" width="14.140625" customWidth="1"/>
    <col min="16145" max="16145" width="13.42578125" bestFit="1" customWidth="1"/>
    <col min="16146" max="16146" width="15.42578125" customWidth="1"/>
  </cols>
  <sheetData>
    <row r="1" spans="1:21" ht="15" customHeight="1" x14ac:dyDescent="0.25">
      <c r="A1" s="40" t="s">
        <v>26</v>
      </c>
      <c r="B1" s="1"/>
      <c r="C1" s="2"/>
      <c r="D1" s="2"/>
      <c r="E1" s="2"/>
      <c r="F1" s="2"/>
      <c r="G1" s="2"/>
      <c r="H1" s="3"/>
      <c r="I1" s="4"/>
      <c r="J1" s="4"/>
      <c r="K1" s="4"/>
      <c r="L1" s="5" t="s">
        <v>0</v>
      </c>
      <c r="M1" s="5"/>
      <c r="N1" s="6"/>
      <c r="O1" s="6"/>
      <c r="P1" s="7"/>
      <c r="Q1" s="8"/>
      <c r="R1" s="9"/>
    </row>
    <row r="2" spans="1:21" ht="12.75" customHeight="1" thickBot="1" x14ac:dyDescent="0.3">
      <c r="A2" s="26" t="s">
        <v>25</v>
      </c>
      <c r="B2" s="27"/>
      <c r="C2" s="28"/>
      <c r="D2" s="28"/>
      <c r="E2" s="28"/>
      <c r="F2" s="28"/>
      <c r="G2" s="28"/>
      <c r="I2" s="29"/>
      <c r="J2" s="29"/>
      <c r="K2" s="29"/>
      <c r="L2" s="94" t="s">
        <v>1</v>
      </c>
      <c r="M2" s="94"/>
      <c r="N2" s="30"/>
      <c r="O2" s="30"/>
      <c r="P2" s="31"/>
      <c r="Q2" s="30"/>
      <c r="R2" s="32"/>
    </row>
    <row r="3" spans="1:21" s="10" customFormat="1" ht="21" customHeight="1" thickBot="1" x14ac:dyDescent="0.3">
      <c r="A3" s="80" t="s">
        <v>2</v>
      </c>
      <c r="B3" s="82" t="s">
        <v>3</v>
      </c>
      <c r="C3" s="84" t="s">
        <v>4</v>
      </c>
      <c r="D3" s="86" t="s">
        <v>5</v>
      </c>
      <c r="E3" s="86"/>
      <c r="F3" s="88" t="s">
        <v>6</v>
      </c>
      <c r="G3" s="90" t="s">
        <v>7</v>
      </c>
      <c r="H3" s="92" t="s">
        <v>8</v>
      </c>
      <c r="I3" s="77" t="s">
        <v>9</v>
      </c>
      <c r="J3" s="78"/>
      <c r="K3" s="78"/>
      <c r="L3" s="78"/>
      <c r="M3" s="78"/>
      <c r="N3" s="78"/>
      <c r="O3" s="78"/>
      <c r="P3" s="78"/>
      <c r="Q3" s="78"/>
      <c r="R3" s="79"/>
    </row>
    <row r="4" spans="1:21" s="10" customFormat="1" ht="15.75" customHeight="1" thickBot="1" x14ac:dyDescent="0.3">
      <c r="A4" s="81"/>
      <c r="B4" s="83"/>
      <c r="C4" s="85"/>
      <c r="D4" s="87"/>
      <c r="E4" s="87"/>
      <c r="F4" s="89"/>
      <c r="G4" s="91"/>
      <c r="H4" s="93"/>
      <c r="I4" s="36" t="s">
        <v>10</v>
      </c>
      <c r="J4" s="36" t="s">
        <v>11</v>
      </c>
      <c r="K4" s="36" t="s">
        <v>20</v>
      </c>
      <c r="L4" s="36" t="s">
        <v>21</v>
      </c>
      <c r="M4" s="36" t="s">
        <v>22</v>
      </c>
      <c r="N4" s="36" t="s">
        <v>23</v>
      </c>
      <c r="O4" s="36" t="s">
        <v>12</v>
      </c>
      <c r="P4" s="36" t="s">
        <v>24</v>
      </c>
      <c r="Q4" s="36" t="s">
        <v>13</v>
      </c>
      <c r="R4" s="37" t="s">
        <v>14</v>
      </c>
    </row>
    <row r="5" spans="1:21" s="11" customFormat="1" ht="14.25" customHeight="1" thickBot="1" x14ac:dyDescent="0.3">
      <c r="A5" s="51" t="s">
        <v>15</v>
      </c>
      <c r="B5" s="33"/>
      <c r="C5" s="33"/>
      <c r="D5" s="33"/>
      <c r="E5" s="33"/>
      <c r="F5" s="33"/>
      <c r="G5" s="33"/>
      <c r="H5" s="34"/>
      <c r="I5" s="35" t="str">
        <f>IF(E5=6,(G5*H5*0.222)," ")</f>
        <v xml:space="preserve"> </v>
      </c>
      <c r="J5" s="35" t="str">
        <f>IF(E5=8,(H5*G5*0.395)," ")</f>
        <v xml:space="preserve"> </v>
      </c>
      <c r="K5" s="35" t="str">
        <f>IF(E5=10,(G5*H5*0.617)," ")</f>
        <v xml:space="preserve"> </v>
      </c>
      <c r="L5" s="35" t="str">
        <f>IF(E5=12,(H5*G5*0.888)," ")</f>
        <v xml:space="preserve"> </v>
      </c>
      <c r="M5" s="35" t="str">
        <f>IF(E5=14,(H5*G5*1.208)," ")</f>
        <v xml:space="preserve"> </v>
      </c>
      <c r="N5" s="35" t="str">
        <f>IF(E5=16,(H5*G5*1.578)," ")</f>
        <v xml:space="preserve"> </v>
      </c>
      <c r="O5" s="35" t="str">
        <f>IF(E5=20,(H5*G5*2.466)," ")</f>
        <v xml:space="preserve"> </v>
      </c>
      <c r="P5" s="35" t="str">
        <f>IF(E5=25,(H5*G5*3.854)," ")</f>
        <v xml:space="preserve"> </v>
      </c>
      <c r="Q5" s="35" t="str">
        <f>IF(E5=32,(H5*G5*6.314)," ")</f>
        <v xml:space="preserve"> </v>
      </c>
      <c r="R5" s="35" t="str">
        <f>IF(E5=40,(H5*G5*9.866)," ")</f>
        <v xml:space="preserve"> </v>
      </c>
    </row>
    <row r="6" spans="1:21" s="11" customFormat="1" ht="12" customHeight="1" thickBot="1" x14ac:dyDescent="0.3">
      <c r="A6" s="49" t="s">
        <v>33</v>
      </c>
      <c r="B6" s="39"/>
      <c r="C6" s="38"/>
      <c r="D6" s="13"/>
      <c r="E6" s="13"/>
      <c r="F6" s="12"/>
      <c r="G6" s="12"/>
      <c r="H6" s="14"/>
      <c r="I6" s="35" t="str">
        <f t="shared" ref="I6:I12" si="0">IF(E6=6,(G6*H6*0.222)," ")</f>
        <v xml:space="preserve"> </v>
      </c>
      <c r="J6" s="35" t="str">
        <f t="shared" ref="J6:J12" si="1">IF(E6=8,(H6*G6*0.395)," ")</f>
        <v xml:space="preserve"> </v>
      </c>
      <c r="K6" s="35" t="str">
        <f t="shared" ref="K6:K12" si="2">IF(E6=10,(G6*H6*0.617)," ")</f>
        <v xml:space="preserve"> </v>
      </c>
      <c r="L6" s="35" t="str">
        <f t="shared" ref="L6:L12" si="3">IF(E6=12,(H6*G6*0.888)," ")</f>
        <v xml:space="preserve"> </v>
      </c>
      <c r="M6" s="35" t="str">
        <f t="shared" ref="M6:M12" si="4">IF(E6=14,(H6*G6*1.208)," ")</f>
        <v xml:space="preserve"> </v>
      </c>
      <c r="N6" s="35" t="str">
        <f t="shared" ref="N6:N12" si="5">IF(E6=16,(H6*G6*1.578)," ")</f>
        <v xml:space="preserve"> </v>
      </c>
      <c r="O6" s="35" t="str">
        <f t="shared" ref="O6:O12" si="6">IF(E6=20,(H6*G6*2.466)," ")</f>
        <v xml:space="preserve"> </v>
      </c>
      <c r="P6" s="35" t="str">
        <f t="shared" ref="P6:P12" si="7">IF(E6=25,(H6*G6*3.854)," ")</f>
        <v xml:space="preserve"> </v>
      </c>
      <c r="Q6" s="35" t="str">
        <f t="shared" ref="Q6:Q12" si="8">IF(E6=32,(H6*G6*6.314)," ")</f>
        <v xml:space="preserve"> </v>
      </c>
      <c r="R6" s="35" t="str">
        <f t="shared" ref="R6:R12" si="9">IF(E6=40,(H6*G6*9.866)," ")</f>
        <v xml:space="preserve"> </v>
      </c>
    </row>
    <row r="7" spans="1:21" s="11" customFormat="1" ht="12" customHeight="1" x14ac:dyDescent="0.25">
      <c r="A7" s="45" t="s">
        <v>30</v>
      </c>
      <c r="B7" s="41">
        <v>1</v>
      </c>
      <c r="C7" s="12">
        <v>10</v>
      </c>
      <c r="D7" s="13" t="s">
        <v>16</v>
      </c>
      <c r="E7" s="52">
        <v>12</v>
      </c>
      <c r="F7" s="12">
        <v>3</v>
      </c>
      <c r="G7" s="12">
        <f t="shared" ref="G7:G8" si="10">F7*C7</f>
        <v>30</v>
      </c>
      <c r="H7" s="14">
        <f>1.3-0.05+(E7*35/1000)</f>
        <v>1.67</v>
      </c>
      <c r="I7" s="35" t="str">
        <f t="shared" si="0"/>
        <v xml:space="preserve"> </v>
      </c>
      <c r="J7" s="35" t="str">
        <f t="shared" si="1"/>
        <v xml:space="preserve"> </v>
      </c>
      <c r="K7" s="35" t="str">
        <f t="shared" si="2"/>
        <v xml:space="preserve"> </v>
      </c>
      <c r="L7" s="35">
        <f t="shared" si="3"/>
        <v>44.488799999999998</v>
      </c>
      <c r="M7" s="35" t="str">
        <f t="shared" si="4"/>
        <v xml:space="preserve"> </v>
      </c>
      <c r="N7" s="35" t="str">
        <f t="shared" si="5"/>
        <v xml:space="preserve"> </v>
      </c>
      <c r="O7" s="35" t="str">
        <f t="shared" si="6"/>
        <v xml:space="preserve"> </v>
      </c>
      <c r="P7" s="35" t="str">
        <f t="shared" si="7"/>
        <v xml:space="preserve"> </v>
      </c>
      <c r="Q7" s="35" t="str">
        <f t="shared" si="8"/>
        <v xml:space="preserve"> </v>
      </c>
      <c r="R7" s="35" t="str">
        <f t="shared" si="9"/>
        <v xml:space="preserve"> </v>
      </c>
    </row>
    <row r="8" spans="1:21" s="11" customFormat="1" ht="12" customHeight="1" x14ac:dyDescent="0.25">
      <c r="A8" s="45" t="s">
        <v>29</v>
      </c>
      <c r="B8" s="12">
        <v>2</v>
      </c>
      <c r="C8" s="12">
        <v>7</v>
      </c>
      <c r="D8" s="13" t="s">
        <v>16</v>
      </c>
      <c r="E8" s="52">
        <v>10</v>
      </c>
      <c r="F8" s="12">
        <v>3</v>
      </c>
      <c r="G8" s="12">
        <f t="shared" si="10"/>
        <v>21</v>
      </c>
      <c r="H8" s="14">
        <f>1.7-0.05+(E8*35/1000)</f>
        <v>2</v>
      </c>
      <c r="I8" s="35" t="str">
        <f t="shared" si="0"/>
        <v xml:space="preserve"> </v>
      </c>
      <c r="J8" s="35" t="str">
        <f t="shared" si="1"/>
        <v xml:space="preserve"> </v>
      </c>
      <c r="K8" s="35">
        <f t="shared" si="2"/>
        <v>25.914000000000001</v>
      </c>
      <c r="L8" s="35" t="str">
        <f t="shared" si="3"/>
        <v xml:space="preserve"> </v>
      </c>
      <c r="M8" s="35" t="str">
        <f t="shared" si="4"/>
        <v xml:space="preserve"> </v>
      </c>
      <c r="N8" s="35" t="str">
        <f t="shared" si="5"/>
        <v xml:space="preserve"> </v>
      </c>
      <c r="O8" s="35" t="str">
        <f t="shared" si="6"/>
        <v xml:space="preserve"> </v>
      </c>
      <c r="P8" s="35" t="str">
        <f t="shared" si="7"/>
        <v xml:space="preserve"> </v>
      </c>
      <c r="Q8" s="35" t="str">
        <f t="shared" si="8"/>
        <v xml:space="preserve"> </v>
      </c>
      <c r="R8" s="35" t="str">
        <f t="shared" si="9"/>
        <v xml:space="preserve"> </v>
      </c>
    </row>
    <row r="9" spans="1:21" s="11" customFormat="1" ht="12" customHeight="1" x14ac:dyDescent="0.25">
      <c r="A9" s="45" t="s">
        <v>32</v>
      </c>
      <c r="B9" s="41">
        <v>3</v>
      </c>
      <c r="C9" s="12">
        <v>10</v>
      </c>
      <c r="D9" s="13" t="s">
        <v>16</v>
      </c>
      <c r="E9" s="52">
        <v>10</v>
      </c>
      <c r="F9" s="12">
        <v>3</v>
      </c>
      <c r="G9" s="12">
        <f t="shared" ref="G9:G10" si="11">F9*C9</f>
        <v>30</v>
      </c>
      <c r="H9" s="14">
        <f>1.3-0.05+(E9*35/1000)</f>
        <v>1.6</v>
      </c>
      <c r="I9" s="35" t="str">
        <f t="shared" ref="I9:I10" si="12">IF(E9=6,(G9*H9*0.222)," ")</f>
        <v xml:space="preserve"> </v>
      </c>
      <c r="J9" s="35" t="str">
        <f t="shared" ref="J9:J10" si="13">IF(E9=8,(H9*G9*0.395)," ")</f>
        <v xml:space="preserve"> </v>
      </c>
      <c r="K9" s="35">
        <f t="shared" ref="K9:K10" si="14">IF(E9=10,(G9*H9*0.617)," ")</f>
        <v>29.616</v>
      </c>
      <c r="L9" s="35" t="str">
        <f t="shared" ref="L9:L10" si="15">IF(E9=12,(H9*G9*0.888)," ")</f>
        <v xml:space="preserve"> </v>
      </c>
      <c r="M9" s="35" t="str">
        <f t="shared" ref="M9:M10" si="16">IF(E9=14,(H9*G9*1.208)," ")</f>
        <v xml:space="preserve"> </v>
      </c>
      <c r="N9" s="35" t="str">
        <f t="shared" ref="N9:N10" si="17">IF(E9=16,(H9*G9*1.578)," ")</f>
        <v xml:space="preserve"> </v>
      </c>
      <c r="O9" s="35" t="str">
        <f t="shared" ref="O9:O10" si="18">IF(E9=20,(H9*G9*2.466)," ")</f>
        <v xml:space="preserve"> </v>
      </c>
      <c r="P9" s="35" t="str">
        <f t="shared" ref="P9:P10" si="19">IF(E9=25,(H9*G9*3.854)," ")</f>
        <v xml:space="preserve"> </v>
      </c>
      <c r="Q9" s="35" t="str">
        <f t="shared" ref="Q9:Q10" si="20">IF(E9=32,(H9*G9*6.314)," ")</f>
        <v xml:space="preserve"> </v>
      </c>
      <c r="R9" s="35" t="str">
        <f t="shared" ref="R9:R10" si="21">IF(E9=40,(H9*G9*9.866)," ")</f>
        <v xml:space="preserve"> </v>
      </c>
    </row>
    <row r="10" spans="1:21" s="11" customFormat="1" ht="12" customHeight="1" x14ac:dyDescent="0.25">
      <c r="A10" s="45" t="s">
        <v>31</v>
      </c>
      <c r="B10" s="12">
        <v>4</v>
      </c>
      <c r="C10" s="12">
        <v>7</v>
      </c>
      <c r="D10" s="13" t="s">
        <v>16</v>
      </c>
      <c r="E10" s="52">
        <v>10</v>
      </c>
      <c r="F10" s="12">
        <v>3</v>
      </c>
      <c r="G10" s="12">
        <f t="shared" si="11"/>
        <v>21</v>
      </c>
      <c r="H10" s="14">
        <f>1.7-0.05+(E10*35/1000)</f>
        <v>2</v>
      </c>
      <c r="I10" s="35" t="str">
        <f t="shared" si="12"/>
        <v xml:space="preserve"> </v>
      </c>
      <c r="J10" s="35" t="str">
        <f t="shared" si="13"/>
        <v xml:space="preserve"> </v>
      </c>
      <c r="K10" s="35">
        <f t="shared" si="14"/>
        <v>25.914000000000001</v>
      </c>
      <c r="L10" s="35" t="str">
        <f t="shared" si="15"/>
        <v xml:space="preserve"> </v>
      </c>
      <c r="M10" s="35" t="str">
        <f t="shared" si="16"/>
        <v xml:space="preserve"> </v>
      </c>
      <c r="N10" s="35" t="str">
        <f t="shared" si="17"/>
        <v xml:space="preserve"> </v>
      </c>
      <c r="O10" s="35" t="str">
        <f t="shared" si="18"/>
        <v xml:space="preserve"> </v>
      </c>
      <c r="P10" s="35" t="str">
        <f t="shared" si="19"/>
        <v xml:space="preserve"> </v>
      </c>
      <c r="Q10" s="35" t="str">
        <f t="shared" si="20"/>
        <v xml:space="preserve"> </v>
      </c>
      <c r="R10" s="35" t="str">
        <f t="shared" si="21"/>
        <v xml:space="preserve"> </v>
      </c>
    </row>
    <row r="11" spans="1:21" s="11" customFormat="1" ht="12" customHeight="1" x14ac:dyDescent="0.25">
      <c r="A11" s="45"/>
      <c r="B11" s="41"/>
      <c r="C11" s="12"/>
      <c r="D11" s="13"/>
      <c r="E11" s="13"/>
      <c r="F11" s="12"/>
      <c r="G11" s="12"/>
      <c r="H11" s="14"/>
      <c r="I11" s="35" t="str">
        <f t="shared" si="0"/>
        <v xml:space="preserve"> </v>
      </c>
      <c r="J11" s="35" t="str">
        <f t="shared" si="1"/>
        <v xml:space="preserve"> </v>
      </c>
      <c r="K11" s="35" t="str">
        <f t="shared" si="2"/>
        <v xml:space="preserve"> </v>
      </c>
      <c r="L11" s="35" t="str">
        <f t="shared" si="3"/>
        <v xml:space="preserve"> </v>
      </c>
      <c r="M11" s="35" t="str">
        <f t="shared" si="4"/>
        <v xml:space="preserve"> </v>
      </c>
      <c r="N11" s="35" t="str">
        <f t="shared" si="5"/>
        <v xml:space="preserve"> </v>
      </c>
      <c r="O11" s="35" t="str">
        <f t="shared" si="6"/>
        <v xml:space="preserve"> </v>
      </c>
      <c r="P11" s="35" t="str">
        <f t="shared" si="7"/>
        <v xml:space="preserve"> </v>
      </c>
      <c r="Q11" s="35" t="str">
        <f t="shared" si="8"/>
        <v xml:space="preserve"> </v>
      </c>
      <c r="R11" s="35" t="str">
        <f t="shared" si="9"/>
        <v xml:space="preserve"> </v>
      </c>
    </row>
    <row r="12" spans="1:21" s="11" customFormat="1" ht="12" customHeight="1" thickBot="1" x14ac:dyDescent="0.3">
      <c r="A12" s="53"/>
      <c r="B12" s="15"/>
      <c r="C12" s="15"/>
      <c r="D12" s="16"/>
      <c r="E12" s="16"/>
      <c r="F12" s="15"/>
      <c r="G12" s="15"/>
      <c r="H12" s="42"/>
      <c r="I12" s="35" t="str">
        <f t="shared" si="0"/>
        <v xml:space="preserve"> </v>
      </c>
      <c r="J12" s="35" t="str">
        <f t="shared" si="1"/>
        <v xml:space="preserve"> </v>
      </c>
      <c r="K12" s="35" t="str">
        <f t="shared" si="2"/>
        <v xml:space="preserve"> </v>
      </c>
      <c r="L12" s="35" t="str">
        <f t="shared" si="3"/>
        <v xml:space="preserve"> </v>
      </c>
      <c r="M12" s="35" t="str">
        <f t="shared" si="4"/>
        <v xml:space="preserve"> </v>
      </c>
      <c r="N12" s="35" t="str">
        <f t="shared" si="5"/>
        <v xml:space="preserve"> </v>
      </c>
      <c r="O12" s="35" t="str">
        <f t="shared" si="6"/>
        <v xml:space="preserve"> </v>
      </c>
      <c r="P12" s="35" t="str">
        <f t="shared" si="7"/>
        <v xml:space="preserve"> </v>
      </c>
      <c r="Q12" s="35" t="str">
        <f t="shared" si="8"/>
        <v xml:space="preserve"> </v>
      </c>
      <c r="R12" s="35" t="str">
        <f t="shared" si="9"/>
        <v xml:space="preserve"> </v>
      </c>
    </row>
    <row r="13" spans="1:21" ht="17.25" customHeight="1" x14ac:dyDescent="0.25">
      <c r="A13" s="68" t="s">
        <v>17</v>
      </c>
      <c r="B13" s="69"/>
      <c r="C13" s="69"/>
      <c r="D13" s="69"/>
      <c r="E13" s="69"/>
      <c r="F13" s="69"/>
      <c r="G13" s="69"/>
      <c r="H13" s="70"/>
      <c r="I13" s="48">
        <v>0.222</v>
      </c>
      <c r="J13" s="17">
        <v>0.39500000000000002</v>
      </c>
      <c r="K13" s="17">
        <v>0.61699999999999999</v>
      </c>
      <c r="L13" s="17">
        <v>0.88800000000000001</v>
      </c>
      <c r="M13" s="17">
        <v>1.208</v>
      </c>
      <c r="N13" s="17">
        <v>1.5780000000000001</v>
      </c>
      <c r="O13" s="17">
        <v>2.4660000000000002</v>
      </c>
      <c r="P13" s="17">
        <v>3.8540000000000001</v>
      </c>
      <c r="Q13" s="17">
        <v>6.3140000000000001</v>
      </c>
      <c r="R13" s="17">
        <v>9.8659999999999997</v>
      </c>
      <c r="T13" s="43"/>
      <c r="U13" s="43"/>
    </row>
    <row r="14" spans="1:21" ht="17.25" customHeight="1" x14ac:dyDescent="0.25">
      <c r="A14" s="57"/>
      <c r="B14" s="58"/>
      <c r="C14" s="58"/>
      <c r="D14" s="58"/>
      <c r="E14" s="58"/>
      <c r="F14" s="58"/>
      <c r="G14" s="58"/>
      <c r="H14" s="59"/>
      <c r="I14" s="63" t="s">
        <v>72</v>
      </c>
      <c r="J14" s="63"/>
      <c r="K14" s="48"/>
      <c r="L14" s="48"/>
      <c r="M14" s="48"/>
      <c r="N14" s="48"/>
      <c r="O14" s="48"/>
      <c r="P14" s="48"/>
      <c r="Q14" s="48"/>
      <c r="R14" s="48"/>
      <c r="T14" s="43"/>
      <c r="U14" s="43"/>
    </row>
    <row r="15" spans="1:21" ht="15" customHeight="1" thickBot="1" x14ac:dyDescent="0.3">
      <c r="A15" s="71" t="s">
        <v>18</v>
      </c>
      <c r="B15" s="72"/>
      <c r="C15" s="72"/>
      <c r="D15" s="72"/>
      <c r="E15" s="72"/>
      <c r="F15" s="72"/>
      <c r="G15" s="72"/>
      <c r="H15" s="73"/>
      <c r="I15" s="47">
        <f>SUM(I5:I12)</f>
        <v>0</v>
      </c>
      <c r="J15" s="47">
        <f t="shared" ref="J15:R15" si="22">SUM(J5:J12)</f>
        <v>0</v>
      </c>
      <c r="K15" s="47">
        <f t="shared" si="22"/>
        <v>81.444000000000003</v>
      </c>
      <c r="L15" s="47">
        <f t="shared" si="22"/>
        <v>44.488799999999998</v>
      </c>
      <c r="M15" s="47">
        <f t="shared" si="22"/>
        <v>0</v>
      </c>
      <c r="N15" s="47">
        <f t="shared" si="22"/>
        <v>0</v>
      </c>
      <c r="O15" s="47">
        <f t="shared" si="22"/>
        <v>0</v>
      </c>
      <c r="P15" s="47">
        <f t="shared" si="22"/>
        <v>0</v>
      </c>
      <c r="Q15" s="47">
        <f t="shared" si="22"/>
        <v>0</v>
      </c>
      <c r="R15" s="47">
        <f t="shared" si="22"/>
        <v>0</v>
      </c>
      <c r="T15" s="43"/>
      <c r="U15" s="43"/>
    </row>
    <row r="16" spans="1:21" s="19" customFormat="1" ht="16.5" customHeight="1" thickBot="1" x14ac:dyDescent="0.25">
      <c r="A16" s="74" t="s">
        <v>19</v>
      </c>
      <c r="B16" s="75"/>
      <c r="C16" s="75"/>
      <c r="D16" s="75"/>
      <c r="E16" s="75"/>
      <c r="F16" s="75"/>
      <c r="G16" s="75"/>
      <c r="H16" s="76"/>
      <c r="I16" s="25"/>
      <c r="J16" s="18"/>
      <c r="K16" s="18"/>
      <c r="L16" s="18"/>
      <c r="M16" s="18"/>
      <c r="N16" s="18"/>
      <c r="O16" s="18"/>
      <c r="P16" s="25"/>
      <c r="Q16" s="25"/>
      <c r="R16" s="44">
        <f>(SUM(I15:R15))</f>
        <v>125.9328</v>
      </c>
      <c r="T16" s="50"/>
      <c r="U16" s="50"/>
    </row>
    <row r="17" spans="1:21" x14ac:dyDescent="0.25">
      <c r="Q17" t="s">
        <v>27</v>
      </c>
      <c r="R17" s="46">
        <f>SUM(0.66*3)</f>
        <v>1.98</v>
      </c>
      <c r="T17" s="55">
        <f>+R16+R33+R49+R65+R79+R94+'Poteaux Fond'!R14+'Poteaux Fond'!R30+'Poteaux Fond'!R44+'Poteaux Fond'!R58</f>
        <v>1560.0695500000002</v>
      </c>
    </row>
    <row r="18" spans="1:21" x14ac:dyDescent="0.25">
      <c r="G18" s="21" t="s">
        <v>80</v>
      </c>
      <c r="H18" s="97">
        <v>154</v>
      </c>
      <c r="I18" s="24">
        <f>(6*2)*J13</f>
        <v>4.74</v>
      </c>
      <c r="J18" s="64">
        <f>I18*H18</f>
        <v>729.96</v>
      </c>
      <c r="K18" s="64"/>
      <c r="L18" s="24">
        <f>+K18*L13</f>
        <v>0</v>
      </c>
      <c r="Q18" t="s">
        <v>28</v>
      </c>
      <c r="R18" s="54">
        <f>R16/R17</f>
        <v>63.602424242424242</v>
      </c>
    </row>
    <row r="19" spans="1:21" x14ac:dyDescent="0.25">
      <c r="A19" s="98" t="s">
        <v>82</v>
      </c>
      <c r="F19" s="22" t="s">
        <v>81</v>
      </c>
      <c r="H19" s="97">
        <v>50</v>
      </c>
      <c r="I19" s="24">
        <f>14*K13</f>
        <v>8.6379999999999999</v>
      </c>
      <c r="J19" s="64">
        <f>I19*H19</f>
        <v>431.9</v>
      </c>
      <c r="K19" s="64"/>
      <c r="R19" s="54"/>
    </row>
    <row r="20" spans="1:21" ht="15.75" thickBot="1" x14ac:dyDescent="0.3">
      <c r="F20" s="22" t="s">
        <v>83</v>
      </c>
      <c r="H20" s="23">
        <v>50</v>
      </c>
      <c r="I20" s="24">
        <f>14*L13</f>
        <v>12.432</v>
      </c>
      <c r="J20" s="24">
        <f>I20*H20</f>
        <v>621.6</v>
      </c>
      <c r="K20" s="24">
        <f>J19+J20</f>
        <v>1053.5</v>
      </c>
    </row>
    <row r="21" spans="1:21" s="10" customFormat="1" ht="21" customHeight="1" thickBot="1" x14ac:dyDescent="0.3">
      <c r="A21" s="80" t="s">
        <v>2</v>
      </c>
      <c r="B21" s="82" t="s">
        <v>3</v>
      </c>
      <c r="C21" s="84" t="s">
        <v>4</v>
      </c>
      <c r="D21" s="86" t="s">
        <v>5</v>
      </c>
      <c r="E21" s="86"/>
      <c r="F21" s="88" t="s">
        <v>6</v>
      </c>
      <c r="G21" s="90" t="s">
        <v>7</v>
      </c>
      <c r="H21" s="92" t="s">
        <v>8</v>
      </c>
      <c r="I21" s="77" t="s">
        <v>9</v>
      </c>
      <c r="J21" s="78"/>
      <c r="K21" s="78"/>
      <c r="L21" s="78"/>
      <c r="M21" s="78"/>
      <c r="N21" s="78"/>
      <c r="O21" s="78"/>
      <c r="P21" s="78"/>
      <c r="Q21" s="78"/>
      <c r="R21" s="79"/>
    </row>
    <row r="22" spans="1:21" s="10" customFormat="1" ht="15.75" customHeight="1" thickBot="1" x14ac:dyDescent="0.3">
      <c r="A22" s="81"/>
      <c r="B22" s="83"/>
      <c r="C22" s="85"/>
      <c r="D22" s="87"/>
      <c r="E22" s="87"/>
      <c r="F22" s="89"/>
      <c r="G22" s="91"/>
      <c r="H22" s="93"/>
      <c r="I22" s="36" t="s">
        <v>10</v>
      </c>
      <c r="J22" s="36" t="s">
        <v>11</v>
      </c>
      <c r="K22" s="36" t="s">
        <v>20</v>
      </c>
      <c r="L22" s="36" t="s">
        <v>21</v>
      </c>
      <c r="M22" s="36" t="s">
        <v>22</v>
      </c>
      <c r="N22" s="36" t="s">
        <v>23</v>
      </c>
      <c r="O22" s="36" t="s">
        <v>12</v>
      </c>
      <c r="P22" s="36" t="s">
        <v>24</v>
      </c>
      <c r="Q22" s="36" t="s">
        <v>13</v>
      </c>
      <c r="R22" s="37" t="s">
        <v>14</v>
      </c>
    </row>
    <row r="23" spans="1:21" s="11" customFormat="1" ht="14.25" customHeight="1" thickBot="1" x14ac:dyDescent="0.3">
      <c r="A23" s="51" t="s">
        <v>15</v>
      </c>
      <c r="B23" s="33"/>
      <c r="C23" s="33"/>
      <c r="D23" s="33"/>
      <c r="E23" s="33"/>
      <c r="F23" s="33"/>
      <c r="G23" s="33"/>
      <c r="H23" s="34"/>
      <c r="I23" s="35" t="str">
        <f>IF(E23=6,(G23*H23*0.222)," ")</f>
        <v xml:space="preserve"> </v>
      </c>
      <c r="J23" s="35" t="str">
        <f>IF(E23=8,(H23*G23*0.395)," ")</f>
        <v xml:space="preserve"> </v>
      </c>
      <c r="K23" s="35" t="str">
        <f>IF(E23=10,(G23*H23*0.617)," ")</f>
        <v xml:space="preserve"> </v>
      </c>
      <c r="L23" s="35" t="str">
        <f>IF(E23=12,(H23*G23*0.888)," ")</f>
        <v xml:space="preserve"> </v>
      </c>
      <c r="M23" s="35" t="str">
        <f>IF(E23=14,(H23*G23*1.208)," ")</f>
        <v xml:space="preserve"> </v>
      </c>
      <c r="N23" s="35" t="str">
        <f>IF(E23=16,(H23*G23*1.578)," ")</f>
        <v xml:space="preserve"> </v>
      </c>
      <c r="O23" s="35" t="str">
        <f>IF(E23=20,(H23*G23*2.466)," ")</f>
        <v xml:space="preserve"> </v>
      </c>
      <c r="P23" s="35" t="str">
        <f>IF(E23=25,(H23*G23*3.854)," ")</f>
        <v xml:space="preserve"> </v>
      </c>
      <c r="Q23" s="35" t="str">
        <f>IF(E23=32,(H23*G23*6.314)," ")</f>
        <v xml:space="preserve"> </v>
      </c>
      <c r="R23" s="35" t="str">
        <f>IF(E23=40,(H23*G23*9.866)," ")</f>
        <v xml:space="preserve"> </v>
      </c>
    </row>
    <row r="24" spans="1:21" s="11" customFormat="1" ht="12" customHeight="1" thickBot="1" x14ac:dyDescent="0.3">
      <c r="A24" s="49" t="s">
        <v>34</v>
      </c>
      <c r="B24" s="39"/>
      <c r="C24" s="38"/>
      <c r="D24" s="13"/>
      <c r="E24" s="13"/>
      <c r="F24" s="12"/>
      <c r="G24" s="12"/>
      <c r="H24" s="14"/>
      <c r="I24" s="35" t="str">
        <f t="shared" ref="I24:I30" si="23">IF(E24=6,(G24*H24*0.222)," ")</f>
        <v xml:space="preserve"> </v>
      </c>
      <c r="J24" s="35" t="str">
        <f t="shared" ref="J24:J30" si="24">IF(E24=8,(H24*G24*0.395)," ")</f>
        <v xml:space="preserve"> </v>
      </c>
      <c r="K24" s="35" t="str">
        <f t="shared" ref="K24:K30" si="25">IF(E24=10,(G24*H24*0.617)," ")</f>
        <v xml:space="preserve"> </v>
      </c>
      <c r="L24" s="35" t="str">
        <f t="shared" ref="L24:L30" si="26">IF(E24=12,(H24*G24*0.888)," ")</f>
        <v xml:space="preserve"> </v>
      </c>
      <c r="M24" s="35" t="str">
        <f t="shared" ref="M24:M30" si="27">IF(E24=14,(H24*G24*1.208)," ")</f>
        <v xml:space="preserve"> </v>
      </c>
      <c r="N24" s="35" t="str">
        <f t="shared" ref="N24:N30" si="28">IF(E24=16,(H24*G24*1.578)," ")</f>
        <v xml:space="preserve"> </v>
      </c>
      <c r="O24" s="35" t="str">
        <f t="shared" ref="O24:O30" si="29">IF(E24=20,(H24*G24*2.466)," ")</f>
        <v xml:space="preserve"> </v>
      </c>
      <c r="P24" s="35" t="str">
        <f t="shared" ref="P24:P30" si="30">IF(E24=25,(H24*G24*3.854)," ")</f>
        <v xml:space="preserve"> </v>
      </c>
      <c r="Q24" s="35" t="str">
        <f t="shared" ref="Q24:Q30" si="31">IF(E24=32,(H24*G24*6.314)," ")</f>
        <v xml:space="preserve"> </v>
      </c>
      <c r="R24" s="35" t="str">
        <f t="shared" ref="R24:R30" si="32">IF(E24=40,(H24*G24*9.866)," ")</f>
        <v xml:space="preserve"> </v>
      </c>
    </row>
    <row r="25" spans="1:21" s="11" customFormat="1" ht="12" customHeight="1" x14ac:dyDescent="0.25">
      <c r="A25" s="45" t="s">
        <v>30</v>
      </c>
      <c r="B25" s="41">
        <v>1</v>
      </c>
      <c r="C25" s="12">
        <v>8</v>
      </c>
      <c r="D25" s="13" t="s">
        <v>16</v>
      </c>
      <c r="E25" s="52">
        <v>12</v>
      </c>
      <c r="F25" s="12">
        <v>2</v>
      </c>
      <c r="G25" s="12">
        <f t="shared" ref="G25:G28" si="33">F25*C25</f>
        <v>16</v>
      </c>
      <c r="H25" s="14">
        <f>1.5-0.05+0.15*2</f>
        <v>1.75</v>
      </c>
      <c r="I25" s="35" t="str">
        <f t="shared" si="23"/>
        <v xml:space="preserve"> </v>
      </c>
      <c r="J25" s="35" t="str">
        <f t="shared" si="24"/>
        <v xml:space="preserve"> </v>
      </c>
      <c r="K25" s="35" t="str">
        <f t="shared" si="25"/>
        <v xml:space="preserve"> </v>
      </c>
      <c r="L25" s="35">
        <f t="shared" si="26"/>
        <v>24.864000000000001</v>
      </c>
      <c r="M25" s="35" t="str">
        <f t="shared" si="27"/>
        <v xml:space="preserve"> </v>
      </c>
      <c r="N25" s="35" t="str">
        <f t="shared" si="28"/>
        <v xml:space="preserve"> </v>
      </c>
      <c r="O25" s="35" t="str">
        <f t="shared" si="29"/>
        <v xml:space="preserve"> </v>
      </c>
      <c r="P25" s="35" t="str">
        <f t="shared" si="30"/>
        <v xml:space="preserve"> </v>
      </c>
      <c r="Q25" s="35" t="str">
        <f t="shared" si="31"/>
        <v xml:space="preserve"> </v>
      </c>
      <c r="R25" s="35" t="str">
        <f t="shared" si="32"/>
        <v xml:space="preserve"> </v>
      </c>
    </row>
    <row r="26" spans="1:21" s="11" customFormat="1" ht="12" customHeight="1" x14ac:dyDescent="0.25">
      <c r="A26" s="45" t="s">
        <v>29</v>
      </c>
      <c r="B26" s="12">
        <v>2</v>
      </c>
      <c r="C26" s="12">
        <v>8</v>
      </c>
      <c r="D26" s="13" t="s">
        <v>16</v>
      </c>
      <c r="E26" s="52">
        <v>12</v>
      </c>
      <c r="F26" s="12">
        <v>2</v>
      </c>
      <c r="G26" s="12">
        <f t="shared" si="33"/>
        <v>16</v>
      </c>
      <c r="H26" s="14">
        <f t="shared" ref="H26:H28" si="34">1.5-0.05+0.15*2</f>
        <v>1.75</v>
      </c>
      <c r="I26" s="35" t="str">
        <f t="shared" si="23"/>
        <v xml:space="preserve"> </v>
      </c>
      <c r="J26" s="35" t="str">
        <f t="shared" si="24"/>
        <v xml:space="preserve"> </v>
      </c>
      <c r="K26" s="35" t="str">
        <f t="shared" si="25"/>
        <v xml:space="preserve"> </v>
      </c>
      <c r="L26" s="35">
        <f t="shared" si="26"/>
        <v>24.864000000000001</v>
      </c>
      <c r="M26" s="35" t="str">
        <f t="shared" si="27"/>
        <v xml:space="preserve"> </v>
      </c>
      <c r="N26" s="35" t="str">
        <f t="shared" si="28"/>
        <v xml:space="preserve"> </v>
      </c>
      <c r="O26" s="35" t="str">
        <f t="shared" si="29"/>
        <v xml:space="preserve"> </v>
      </c>
      <c r="P26" s="35" t="str">
        <f t="shared" si="30"/>
        <v xml:space="preserve"> </v>
      </c>
      <c r="Q26" s="35" t="str">
        <f t="shared" si="31"/>
        <v xml:space="preserve"> </v>
      </c>
      <c r="R26" s="35" t="str">
        <f t="shared" si="32"/>
        <v xml:space="preserve"> </v>
      </c>
    </row>
    <row r="27" spans="1:21" s="11" customFormat="1" ht="12" customHeight="1" x14ac:dyDescent="0.25">
      <c r="A27" s="45" t="s">
        <v>32</v>
      </c>
      <c r="B27" s="41">
        <v>3</v>
      </c>
      <c r="C27" s="12">
        <v>8</v>
      </c>
      <c r="D27" s="13" t="s">
        <v>16</v>
      </c>
      <c r="E27" s="52">
        <v>10</v>
      </c>
      <c r="F27" s="12">
        <v>2</v>
      </c>
      <c r="G27" s="12">
        <f t="shared" si="33"/>
        <v>16</v>
      </c>
      <c r="H27" s="14">
        <f t="shared" si="34"/>
        <v>1.75</v>
      </c>
      <c r="I27" s="35" t="str">
        <f t="shared" si="23"/>
        <v xml:space="preserve"> </v>
      </c>
      <c r="J27" s="35" t="str">
        <f t="shared" si="24"/>
        <v xml:space="preserve"> </v>
      </c>
      <c r="K27" s="35">
        <f t="shared" si="25"/>
        <v>17.276</v>
      </c>
      <c r="L27" s="35" t="str">
        <f t="shared" si="26"/>
        <v xml:space="preserve"> </v>
      </c>
      <c r="M27" s="35" t="str">
        <f t="shared" si="27"/>
        <v xml:space="preserve"> </v>
      </c>
      <c r="N27" s="35" t="str">
        <f t="shared" si="28"/>
        <v xml:space="preserve"> </v>
      </c>
      <c r="O27" s="35" t="str">
        <f t="shared" si="29"/>
        <v xml:space="preserve"> </v>
      </c>
      <c r="P27" s="35" t="str">
        <f t="shared" si="30"/>
        <v xml:space="preserve"> </v>
      </c>
      <c r="Q27" s="35" t="str">
        <f t="shared" si="31"/>
        <v xml:space="preserve"> </v>
      </c>
      <c r="R27" s="35" t="str">
        <f t="shared" si="32"/>
        <v xml:space="preserve"> </v>
      </c>
    </row>
    <row r="28" spans="1:21" s="11" customFormat="1" ht="12" customHeight="1" x14ac:dyDescent="0.25">
      <c r="A28" s="45" t="s">
        <v>31</v>
      </c>
      <c r="B28" s="12">
        <v>4</v>
      </c>
      <c r="C28" s="12">
        <v>8</v>
      </c>
      <c r="D28" s="13" t="s">
        <v>16</v>
      </c>
      <c r="E28" s="52">
        <v>10</v>
      </c>
      <c r="F28" s="12">
        <v>2</v>
      </c>
      <c r="G28" s="12">
        <f t="shared" si="33"/>
        <v>16</v>
      </c>
      <c r="H28" s="14">
        <f t="shared" si="34"/>
        <v>1.75</v>
      </c>
      <c r="I28" s="35" t="str">
        <f t="shared" si="23"/>
        <v xml:space="preserve"> </v>
      </c>
      <c r="J28" s="35" t="str">
        <f t="shared" si="24"/>
        <v xml:space="preserve"> </v>
      </c>
      <c r="K28" s="35">
        <f t="shared" si="25"/>
        <v>17.276</v>
      </c>
      <c r="L28" s="35" t="str">
        <f t="shared" si="26"/>
        <v xml:space="preserve"> </v>
      </c>
      <c r="M28" s="35" t="str">
        <f t="shared" si="27"/>
        <v xml:space="preserve"> </v>
      </c>
      <c r="N28" s="35" t="str">
        <f t="shared" si="28"/>
        <v xml:space="preserve"> </v>
      </c>
      <c r="O28" s="35" t="str">
        <f t="shared" si="29"/>
        <v xml:space="preserve"> </v>
      </c>
      <c r="P28" s="35" t="str">
        <f t="shared" si="30"/>
        <v xml:space="preserve"> </v>
      </c>
      <c r="Q28" s="35" t="str">
        <f t="shared" si="31"/>
        <v xml:space="preserve"> </v>
      </c>
      <c r="R28" s="35" t="str">
        <f t="shared" si="32"/>
        <v xml:space="preserve"> </v>
      </c>
    </row>
    <row r="29" spans="1:21" s="11" customFormat="1" ht="12" customHeight="1" x14ac:dyDescent="0.25">
      <c r="A29" s="45"/>
      <c r="B29" s="41"/>
      <c r="C29" s="12"/>
      <c r="D29" s="13"/>
      <c r="E29" s="13"/>
      <c r="F29" s="12"/>
      <c r="G29" s="12"/>
      <c r="H29" s="14"/>
      <c r="I29" s="35" t="str">
        <f t="shared" si="23"/>
        <v xml:space="preserve"> </v>
      </c>
      <c r="J29" s="35" t="str">
        <f t="shared" si="24"/>
        <v xml:space="preserve"> </v>
      </c>
      <c r="K29" s="35" t="str">
        <f t="shared" si="25"/>
        <v xml:space="preserve"> </v>
      </c>
      <c r="L29" s="35" t="str">
        <f t="shared" si="26"/>
        <v xml:space="preserve"> </v>
      </c>
      <c r="M29" s="35" t="str">
        <f t="shared" si="27"/>
        <v xml:space="preserve"> </v>
      </c>
      <c r="N29" s="35" t="str">
        <f t="shared" si="28"/>
        <v xml:space="preserve"> </v>
      </c>
      <c r="O29" s="35" t="str">
        <f t="shared" si="29"/>
        <v xml:space="preserve"> </v>
      </c>
      <c r="P29" s="35" t="str">
        <f t="shared" si="30"/>
        <v xml:space="preserve"> </v>
      </c>
      <c r="Q29" s="35" t="str">
        <f t="shared" si="31"/>
        <v xml:space="preserve"> </v>
      </c>
      <c r="R29" s="35" t="str">
        <f t="shared" si="32"/>
        <v xml:space="preserve"> </v>
      </c>
    </row>
    <row r="30" spans="1:21" s="11" customFormat="1" ht="12" customHeight="1" thickBot="1" x14ac:dyDescent="0.3">
      <c r="A30" s="53"/>
      <c r="B30" s="15"/>
      <c r="C30" s="15"/>
      <c r="D30" s="16"/>
      <c r="E30" s="16"/>
      <c r="F30" s="15"/>
      <c r="G30" s="15"/>
      <c r="H30" s="42"/>
      <c r="I30" s="35" t="str">
        <f t="shared" si="23"/>
        <v xml:space="preserve"> </v>
      </c>
      <c r="J30" s="35" t="str">
        <f t="shared" si="24"/>
        <v xml:space="preserve"> </v>
      </c>
      <c r="K30" s="35" t="str">
        <f t="shared" si="25"/>
        <v xml:space="preserve"> </v>
      </c>
      <c r="L30" s="35" t="str">
        <f t="shared" si="26"/>
        <v xml:space="preserve"> </v>
      </c>
      <c r="M30" s="35" t="str">
        <f t="shared" si="27"/>
        <v xml:space="preserve"> </v>
      </c>
      <c r="N30" s="35" t="str">
        <f t="shared" si="28"/>
        <v xml:space="preserve"> </v>
      </c>
      <c r="O30" s="35" t="str">
        <f t="shared" si="29"/>
        <v xml:space="preserve"> </v>
      </c>
      <c r="P30" s="35" t="str">
        <f t="shared" si="30"/>
        <v xml:space="preserve"> </v>
      </c>
      <c r="Q30" s="35" t="str">
        <f t="shared" si="31"/>
        <v xml:space="preserve"> </v>
      </c>
      <c r="R30" s="35" t="str">
        <f t="shared" si="32"/>
        <v xml:space="preserve"> </v>
      </c>
    </row>
    <row r="31" spans="1:21" ht="17.25" customHeight="1" x14ac:dyDescent="0.25">
      <c r="A31" s="68" t="s">
        <v>17</v>
      </c>
      <c r="B31" s="69"/>
      <c r="C31" s="69"/>
      <c r="D31" s="69"/>
      <c r="E31" s="69"/>
      <c r="F31" s="69"/>
      <c r="G31" s="69"/>
      <c r="H31" s="70"/>
      <c r="I31" s="48">
        <v>0.222</v>
      </c>
      <c r="J31" s="17">
        <v>0.39500000000000002</v>
      </c>
      <c r="K31" s="17">
        <v>0.61699999999999999</v>
      </c>
      <c r="L31" s="17">
        <v>0.88800000000000001</v>
      </c>
      <c r="M31" s="17">
        <v>1.208</v>
      </c>
      <c r="N31" s="17">
        <v>1.5780000000000001</v>
      </c>
      <c r="O31" s="17">
        <v>2.4660000000000002</v>
      </c>
      <c r="P31" s="17">
        <v>3.8540000000000001</v>
      </c>
      <c r="Q31" s="17">
        <v>6.3140000000000001</v>
      </c>
      <c r="R31" s="17">
        <v>9.8659999999999997</v>
      </c>
      <c r="T31" s="43"/>
      <c r="U31" s="43"/>
    </row>
    <row r="32" spans="1:21" ht="15" customHeight="1" thickBot="1" x14ac:dyDescent="0.3">
      <c r="A32" s="71" t="s">
        <v>18</v>
      </c>
      <c r="B32" s="72"/>
      <c r="C32" s="72"/>
      <c r="D32" s="72"/>
      <c r="E32" s="72"/>
      <c r="F32" s="72"/>
      <c r="G32" s="72"/>
      <c r="H32" s="73"/>
      <c r="I32" s="47">
        <f>SUM(I23:I30)</f>
        <v>0</v>
      </c>
      <c r="J32" s="47">
        <f t="shared" ref="J32:R32" si="35">SUM(J23:J30)</f>
        <v>0</v>
      </c>
      <c r="K32" s="47">
        <f t="shared" si="35"/>
        <v>34.552</v>
      </c>
      <c r="L32" s="47">
        <f t="shared" si="35"/>
        <v>49.728000000000002</v>
      </c>
      <c r="M32" s="47">
        <f t="shared" si="35"/>
        <v>0</v>
      </c>
      <c r="N32" s="47">
        <f t="shared" si="35"/>
        <v>0</v>
      </c>
      <c r="O32" s="47">
        <f t="shared" si="35"/>
        <v>0</v>
      </c>
      <c r="P32" s="47">
        <f t="shared" si="35"/>
        <v>0</v>
      </c>
      <c r="Q32" s="47">
        <f t="shared" si="35"/>
        <v>0</v>
      </c>
      <c r="R32" s="47">
        <f t="shared" si="35"/>
        <v>0</v>
      </c>
      <c r="T32" s="43"/>
      <c r="U32" s="43"/>
    </row>
    <row r="33" spans="1:21" s="19" customFormat="1" ht="16.5" customHeight="1" thickBot="1" x14ac:dyDescent="0.25">
      <c r="A33" s="74" t="s">
        <v>19</v>
      </c>
      <c r="B33" s="75"/>
      <c r="C33" s="75"/>
      <c r="D33" s="75"/>
      <c r="E33" s="75"/>
      <c r="F33" s="75"/>
      <c r="G33" s="75"/>
      <c r="H33" s="76"/>
      <c r="I33" s="25"/>
      <c r="J33" s="18"/>
      <c r="K33" s="18"/>
      <c r="L33" s="18"/>
      <c r="M33" s="18"/>
      <c r="N33" s="18"/>
      <c r="O33" s="18"/>
      <c r="P33" s="25"/>
      <c r="Q33" s="25"/>
      <c r="R33" s="44">
        <f>(SUM(I32:R32))</f>
        <v>84.28</v>
      </c>
      <c r="T33" s="50"/>
      <c r="U33" s="50"/>
    </row>
    <row r="34" spans="1:21" x14ac:dyDescent="0.25">
      <c r="Q34" t="s">
        <v>27</v>
      </c>
      <c r="R34" s="46">
        <f>0.9*2</f>
        <v>1.8</v>
      </c>
    </row>
    <row r="35" spans="1:21" x14ac:dyDescent="0.25">
      <c r="Q35" t="s">
        <v>28</v>
      </c>
      <c r="R35" s="54">
        <f>R33/R34</f>
        <v>46.822222222222223</v>
      </c>
    </row>
    <row r="36" spans="1:21" ht="15.75" thickBot="1" x14ac:dyDescent="0.3"/>
    <row r="37" spans="1:21" s="10" customFormat="1" ht="21" customHeight="1" thickBot="1" x14ac:dyDescent="0.3">
      <c r="A37" s="80" t="s">
        <v>2</v>
      </c>
      <c r="B37" s="82" t="s">
        <v>3</v>
      </c>
      <c r="C37" s="84" t="s">
        <v>4</v>
      </c>
      <c r="D37" s="86" t="s">
        <v>5</v>
      </c>
      <c r="E37" s="86"/>
      <c r="F37" s="88" t="s">
        <v>6</v>
      </c>
      <c r="G37" s="90" t="s">
        <v>7</v>
      </c>
      <c r="H37" s="92" t="s">
        <v>8</v>
      </c>
      <c r="I37" s="77" t="s">
        <v>9</v>
      </c>
      <c r="J37" s="78"/>
      <c r="K37" s="78"/>
      <c r="L37" s="78"/>
      <c r="M37" s="78"/>
      <c r="N37" s="78"/>
      <c r="O37" s="78"/>
      <c r="P37" s="78"/>
      <c r="Q37" s="78"/>
      <c r="R37" s="79"/>
    </row>
    <row r="38" spans="1:21" s="10" customFormat="1" ht="15.75" customHeight="1" thickBot="1" x14ac:dyDescent="0.3">
      <c r="A38" s="81"/>
      <c r="B38" s="83"/>
      <c r="C38" s="85"/>
      <c r="D38" s="87"/>
      <c r="E38" s="87"/>
      <c r="F38" s="89"/>
      <c r="G38" s="91"/>
      <c r="H38" s="93"/>
      <c r="I38" s="36" t="s">
        <v>10</v>
      </c>
      <c r="J38" s="36" t="s">
        <v>11</v>
      </c>
      <c r="K38" s="36" t="s">
        <v>20</v>
      </c>
      <c r="L38" s="36" t="s">
        <v>21</v>
      </c>
      <c r="M38" s="36" t="s">
        <v>22</v>
      </c>
      <c r="N38" s="36" t="s">
        <v>23</v>
      </c>
      <c r="O38" s="36" t="s">
        <v>12</v>
      </c>
      <c r="P38" s="36" t="s">
        <v>24</v>
      </c>
      <c r="Q38" s="36" t="s">
        <v>13</v>
      </c>
      <c r="R38" s="37" t="s">
        <v>14</v>
      </c>
    </row>
    <row r="39" spans="1:21" s="11" customFormat="1" ht="14.25" customHeight="1" thickBot="1" x14ac:dyDescent="0.3">
      <c r="A39" s="51" t="s">
        <v>15</v>
      </c>
      <c r="B39" s="33"/>
      <c r="C39" s="33"/>
      <c r="D39" s="33"/>
      <c r="E39" s="33"/>
      <c r="F39" s="33"/>
      <c r="G39" s="33"/>
      <c r="H39" s="34"/>
      <c r="I39" s="35" t="str">
        <f>IF(E39=6,(G39*H39*0.222)," ")</f>
        <v xml:space="preserve"> </v>
      </c>
      <c r="J39" s="35" t="str">
        <f>IF(E39=8,(H39*G39*0.395)," ")</f>
        <v xml:space="preserve"> </v>
      </c>
      <c r="K39" s="35" t="str">
        <f>IF(E39=10,(G39*H39*0.617)," ")</f>
        <v xml:space="preserve"> </v>
      </c>
      <c r="L39" s="35" t="str">
        <f>IF(E39=12,(H39*G39*0.888)," ")</f>
        <v xml:space="preserve"> </v>
      </c>
      <c r="M39" s="35" t="str">
        <f>IF(E39=14,(H39*G39*1.208)," ")</f>
        <v xml:space="preserve"> </v>
      </c>
      <c r="N39" s="35" t="str">
        <f>IF(E39=16,(H39*G39*1.578)," ")</f>
        <v xml:space="preserve"> </v>
      </c>
      <c r="O39" s="35" t="str">
        <f>IF(E39=20,(H39*G39*2.466)," ")</f>
        <v xml:space="preserve"> </v>
      </c>
      <c r="P39" s="35" t="str">
        <f>IF(E39=25,(H39*G39*3.854)," ")</f>
        <v xml:space="preserve"> </v>
      </c>
      <c r="Q39" s="35" t="str">
        <f>IF(E39=32,(H39*G39*6.314)," ")</f>
        <v xml:space="preserve"> </v>
      </c>
      <c r="R39" s="35" t="str">
        <f>IF(E39=40,(H39*G39*9.866)," ")</f>
        <v xml:space="preserve"> </v>
      </c>
    </row>
    <row r="40" spans="1:21" s="11" customFormat="1" ht="12" customHeight="1" thickBot="1" x14ac:dyDescent="0.3">
      <c r="A40" s="49" t="s">
        <v>35</v>
      </c>
      <c r="B40" s="39"/>
      <c r="C40" s="38"/>
      <c r="D40" s="13"/>
      <c r="E40" s="13"/>
      <c r="F40" s="12"/>
      <c r="G40" s="12"/>
      <c r="H40" s="14"/>
      <c r="I40" s="35" t="str">
        <f t="shared" ref="I40:I46" si="36">IF(E40=6,(G40*H40*0.222)," ")</f>
        <v xml:space="preserve"> </v>
      </c>
      <c r="J40" s="35" t="str">
        <f t="shared" ref="J40:J46" si="37">IF(E40=8,(H40*G40*0.395)," ")</f>
        <v xml:space="preserve"> </v>
      </c>
      <c r="K40" s="35" t="str">
        <f t="shared" ref="K40:K46" si="38">IF(E40=10,(G40*H40*0.617)," ")</f>
        <v xml:space="preserve"> </v>
      </c>
      <c r="L40" s="35" t="str">
        <f t="shared" ref="L40:L46" si="39">IF(E40=12,(H40*G40*0.888)," ")</f>
        <v xml:space="preserve"> </v>
      </c>
      <c r="M40" s="35" t="str">
        <f t="shared" ref="M40:M46" si="40">IF(E40=14,(H40*G40*1.208)," ")</f>
        <v xml:space="preserve"> </v>
      </c>
      <c r="N40" s="35" t="str">
        <f t="shared" ref="N40:N46" si="41">IF(E40=16,(H40*G40*1.578)," ")</f>
        <v xml:space="preserve"> </v>
      </c>
      <c r="O40" s="35" t="str">
        <f t="shared" ref="O40:O46" si="42">IF(E40=20,(H40*G40*2.466)," ")</f>
        <v xml:space="preserve"> </v>
      </c>
      <c r="P40" s="35" t="str">
        <f t="shared" ref="P40:P46" si="43">IF(E40=25,(H40*G40*3.854)," ")</f>
        <v xml:space="preserve"> </v>
      </c>
      <c r="Q40" s="35" t="str">
        <f t="shared" ref="Q40:Q46" si="44">IF(E40=32,(H40*G40*6.314)," ")</f>
        <v xml:space="preserve"> </v>
      </c>
      <c r="R40" s="35" t="str">
        <f t="shared" ref="R40:R46" si="45">IF(E40=40,(H40*G40*9.866)," ")</f>
        <v xml:space="preserve"> </v>
      </c>
    </row>
    <row r="41" spans="1:21" s="11" customFormat="1" ht="12" customHeight="1" x14ac:dyDescent="0.25">
      <c r="A41" s="45" t="s">
        <v>30</v>
      </c>
      <c r="B41" s="41">
        <v>1</v>
      </c>
      <c r="C41" s="12">
        <v>14</v>
      </c>
      <c r="D41" s="13" t="s">
        <v>16</v>
      </c>
      <c r="E41" s="52">
        <v>12</v>
      </c>
      <c r="F41" s="12">
        <v>3</v>
      </c>
      <c r="G41" s="12">
        <f t="shared" ref="G41:G44" si="46">F41*C41</f>
        <v>42</v>
      </c>
      <c r="H41" s="14">
        <f>1.5-0.05+0.15*2</f>
        <v>1.75</v>
      </c>
      <c r="I41" s="35" t="str">
        <f t="shared" si="36"/>
        <v xml:space="preserve"> </v>
      </c>
      <c r="J41" s="35" t="str">
        <f t="shared" si="37"/>
        <v xml:space="preserve"> </v>
      </c>
      <c r="K41" s="35" t="str">
        <f t="shared" si="38"/>
        <v xml:space="preserve"> </v>
      </c>
      <c r="L41" s="35">
        <f t="shared" si="39"/>
        <v>65.268000000000001</v>
      </c>
      <c r="M41" s="35" t="str">
        <f t="shared" si="40"/>
        <v xml:space="preserve"> </v>
      </c>
      <c r="N41" s="35" t="str">
        <f t="shared" si="41"/>
        <v xml:space="preserve"> </v>
      </c>
      <c r="O41" s="35" t="str">
        <f t="shared" si="42"/>
        <v xml:space="preserve"> </v>
      </c>
      <c r="P41" s="35" t="str">
        <f t="shared" si="43"/>
        <v xml:space="preserve"> </v>
      </c>
      <c r="Q41" s="35" t="str">
        <f t="shared" si="44"/>
        <v xml:space="preserve"> </v>
      </c>
      <c r="R41" s="35" t="str">
        <f t="shared" si="45"/>
        <v xml:space="preserve"> </v>
      </c>
    </row>
    <row r="42" spans="1:21" s="11" customFormat="1" ht="12" customHeight="1" x14ac:dyDescent="0.25">
      <c r="A42" s="45" t="s">
        <v>29</v>
      </c>
      <c r="B42" s="12">
        <v>2</v>
      </c>
      <c r="C42" s="12">
        <v>8</v>
      </c>
      <c r="D42" s="13" t="s">
        <v>16</v>
      </c>
      <c r="E42" s="52">
        <v>10</v>
      </c>
      <c r="F42" s="12">
        <v>3</v>
      </c>
      <c r="G42" s="12">
        <f t="shared" si="46"/>
        <v>24</v>
      </c>
      <c r="H42" s="14">
        <f>2.2-0.05+0.15*2</f>
        <v>2.4500000000000002</v>
      </c>
      <c r="I42" s="35" t="str">
        <f t="shared" si="36"/>
        <v xml:space="preserve"> </v>
      </c>
      <c r="J42" s="35" t="str">
        <f t="shared" si="37"/>
        <v xml:space="preserve"> </v>
      </c>
      <c r="K42" s="35">
        <f t="shared" si="38"/>
        <v>36.279600000000002</v>
      </c>
      <c r="L42" s="35" t="str">
        <f t="shared" si="39"/>
        <v xml:space="preserve"> </v>
      </c>
      <c r="M42" s="35" t="str">
        <f t="shared" si="40"/>
        <v xml:space="preserve"> </v>
      </c>
      <c r="N42" s="35" t="str">
        <f t="shared" si="41"/>
        <v xml:space="preserve"> </v>
      </c>
      <c r="O42" s="35" t="str">
        <f t="shared" si="42"/>
        <v xml:space="preserve"> </v>
      </c>
      <c r="P42" s="35" t="str">
        <f t="shared" si="43"/>
        <v xml:space="preserve"> </v>
      </c>
      <c r="Q42" s="35" t="str">
        <f t="shared" si="44"/>
        <v xml:space="preserve"> </v>
      </c>
      <c r="R42" s="35" t="str">
        <f t="shared" si="45"/>
        <v xml:space="preserve"> </v>
      </c>
    </row>
    <row r="43" spans="1:21" s="11" customFormat="1" ht="12" customHeight="1" x14ac:dyDescent="0.25">
      <c r="A43" s="45" t="s">
        <v>32</v>
      </c>
      <c r="B43" s="41">
        <v>3</v>
      </c>
      <c r="C43" s="12">
        <v>14</v>
      </c>
      <c r="D43" s="13" t="s">
        <v>16</v>
      </c>
      <c r="E43" s="52">
        <v>10</v>
      </c>
      <c r="F43" s="12">
        <v>3</v>
      </c>
      <c r="G43" s="12">
        <f t="shared" si="46"/>
        <v>42</v>
      </c>
      <c r="H43" s="14">
        <f t="shared" ref="H43" si="47">1.5-0.05+0.15*2</f>
        <v>1.75</v>
      </c>
      <c r="I43" s="35" t="str">
        <f t="shared" si="36"/>
        <v xml:space="preserve"> </v>
      </c>
      <c r="J43" s="35" t="str">
        <f t="shared" si="37"/>
        <v xml:space="preserve"> </v>
      </c>
      <c r="K43" s="35">
        <f t="shared" si="38"/>
        <v>45.349499999999999</v>
      </c>
      <c r="L43" s="35" t="str">
        <f t="shared" si="39"/>
        <v xml:space="preserve"> </v>
      </c>
      <c r="M43" s="35" t="str">
        <f t="shared" si="40"/>
        <v xml:space="preserve"> </v>
      </c>
      <c r="N43" s="35" t="str">
        <f t="shared" si="41"/>
        <v xml:space="preserve"> </v>
      </c>
      <c r="O43" s="35" t="str">
        <f t="shared" si="42"/>
        <v xml:space="preserve"> </v>
      </c>
      <c r="P43" s="35" t="str">
        <f t="shared" si="43"/>
        <v xml:space="preserve"> </v>
      </c>
      <c r="Q43" s="35" t="str">
        <f t="shared" si="44"/>
        <v xml:space="preserve"> </v>
      </c>
      <c r="R43" s="35" t="str">
        <f t="shared" si="45"/>
        <v xml:space="preserve"> </v>
      </c>
    </row>
    <row r="44" spans="1:21" s="11" customFormat="1" ht="12" customHeight="1" x14ac:dyDescent="0.25">
      <c r="A44" s="45" t="s">
        <v>31</v>
      </c>
      <c r="B44" s="12">
        <v>4</v>
      </c>
      <c r="C44" s="12">
        <v>8</v>
      </c>
      <c r="D44" s="13" t="s">
        <v>16</v>
      </c>
      <c r="E44" s="52">
        <v>10</v>
      </c>
      <c r="F44" s="12">
        <v>3</v>
      </c>
      <c r="G44" s="12">
        <f t="shared" si="46"/>
        <v>24</v>
      </c>
      <c r="H44" s="14">
        <f>2.2-0.05+0.15*2</f>
        <v>2.4500000000000002</v>
      </c>
      <c r="I44" s="35" t="str">
        <f t="shared" si="36"/>
        <v xml:space="preserve"> </v>
      </c>
      <c r="J44" s="35" t="str">
        <f t="shared" si="37"/>
        <v xml:space="preserve"> </v>
      </c>
      <c r="K44" s="35">
        <f t="shared" si="38"/>
        <v>36.279600000000002</v>
      </c>
      <c r="L44" s="35" t="str">
        <f t="shared" si="39"/>
        <v xml:space="preserve"> </v>
      </c>
      <c r="M44" s="35" t="str">
        <f t="shared" si="40"/>
        <v xml:space="preserve"> </v>
      </c>
      <c r="N44" s="35" t="str">
        <f t="shared" si="41"/>
        <v xml:space="preserve"> </v>
      </c>
      <c r="O44" s="35" t="str">
        <f t="shared" si="42"/>
        <v xml:space="preserve"> </v>
      </c>
      <c r="P44" s="35" t="str">
        <f t="shared" si="43"/>
        <v xml:space="preserve"> </v>
      </c>
      <c r="Q44" s="35" t="str">
        <f t="shared" si="44"/>
        <v xml:space="preserve"> </v>
      </c>
      <c r="R44" s="35" t="str">
        <f t="shared" si="45"/>
        <v xml:space="preserve"> </v>
      </c>
    </row>
    <row r="45" spans="1:21" s="11" customFormat="1" ht="12" customHeight="1" x14ac:dyDescent="0.25">
      <c r="A45" s="45"/>
      <c r="B45" s="41"/>
      <c r="C45" s="12"/>
      <c r="D45" s="13"/>
      <c r="E45" s="13"/>
      <c r="F45" s="12"/>
      <c r="G45" s="12"/>
      <c r="H45" s="14"/>
      <c r="I45" s="35" t="str">
        <f t="shared" si="36"/>
        <v xml:space="preserve"> </v>
      </c>
      <c r="J45" s="35" t="str">
        <f t="shared" si="37"/>
        <v xml:space="preserve"> </v>
      </c>
      <c r="K45" s="35" t="str">
        <f t="shared" si="38"/>
        <v xml:space="preserve"> </v>
      </c>
      <c r="L45" s="35" t="str">
        <f t="shared" si="39"/>
        <v xml:space="preserve"> </v>
      </c>
      <c r="M45" s="35" t="str">
        <f t="shared" si="40"/>
        <v xml:space="preserve"> </v>
      </c>
      <c r="N45" s="35" t="str">
        <f t="shared" si="41"/>
        <v xml:space="preserve"> </v>
      </c>
      <c r="O45" s="35" t="str">
        <f t="shared" si="42"/>
        <v xml:space="preserve"> </v>
      </c>
      <c r="P45" s="35" t="str">
        <f t="shared" si="43"/>
        <v xml:space="preserve"> </v>
      </c>
      <c r="Q45" s="35" t="str">
        <f t="shared" si="44"/>
        <v xml:space="preserve"> </v>
      </c>
      <c r="R45" s="35" t="str">
        <f t="shared" si="45"/>
        <v xml:space="preserve"> </v>
      </c>
    </row>
    <row r="46" spans="1:21" s="11" customFormat="1" ht="12" customHeight="1" thickBot="1" x14ac:dyDescent="0.3">
      <c r="A46" s="53"/>
      <c r="B46" s="15"/>
      <c r="C46" s="15"/>
      <c r="D46" s="16"/>
      <c r="E46" s="16"/>
      <c r="F46" s="15"/>
      <c r="G46" s="15"/>
      <c r="H46" s="42"/>
      <c r="I46" s="35" t="str">
        <f t="shared" si="36"/>
        <v xml:space="preserve"> </v>
      </c>
      <c r="J46" s="35" t="str">
        <f t="shared" si="37"/>
        <v xml:space="preserve"> </v>
      </c>
      <c r="K46" s="35" t="str">
        <f t="shared" si="38"/>
        <v xml:space="preserve"> </v>
      </c>
      <c r="L46" s="35" t="str">
        <f t="shared" si="39"/>
        <v xml:space="preserve"> </v>
      </c>
      <c r="M46" s="35" t="str">
        <f t="shared" si="40"/>
        <v xml:space="preserve"> </v>
      </c>
      <c r="N46" s="35" t="str">
        <f t="shared" si="41"/>
        <v xml:space="preserve"> </v>
      </c>
      <c r="O46" s="35" t="str">
        <f t="shared" si="42"/>
        <v xml:space="preserve"> </v>
      </c>
      <c r="P46" s="35" t="str">
        <f t="shared" si="43"/>
        <v xml:space="preserve"> </v>
      </c>
      <c r="Q46" s="35" t="str">
        <f t="shared" si="44"/>
        <v xml:space="preserve"> </v>
      </c>
      <c r="R46" s="35" t="str">
        <f t="shared" si="45"/>
        <v xml:space="preserve"> </v>
      </c>
    </row>
    <row r="47" spans="1:21" ht="17.25" customHeight="1" x14ac:dyDescent="0.25">
      <c r="A47" s="68" t="s">
        <v>17</v>
      </c>
      <c r="B47" s="69"/>
      <c r="C47" s="69"/>
      <c r="D47" s="69"/>
      <c r="E47" s="69"/>
      <c r="F47" s="69"/>
      <c r="G47" s="69"/>
      <c r="H47" s="70"/>
      <c r="I47" s="48">
        <v>0.222</v>
      </c>
      <c r="J47" s="17">
        <v>0.39500000000000002</v>
      </c>
      <c r="K47" s="17">
        <v>0.61699999999999999</v>
      </c>
      <c r="L47" s="17">
        <v>0.88800000000000001</v>
      </c>
      <c r="M47" s="17">
        <v>1.208</v>
      </c>
      <c r="N47" s="17">
        <v>1.5780000000000001</v>
      </c>
      <c r="O47" s="17">
        <v>2.4660000000000002</v>
      </c>
      <c r="P47" s="17">
        <v>3.8540000000000001</v>
      </c>
      <c r="Q47" s="17">
        <v>6.3140000000000001</v>
      </c>
      <c r="R47" s="17">
        <v>9.8659999999999997</v>
      </c>
      <c r="T47" s="43"/>
      <c r="U47" s="43"/>
    </row>
    <row r="48" spans="1:21" ht="15" customHeight="1" thickBot="1" x14ac:dyDescent="0.3">
      <c r="A48" s="71" t="s">
        <v>18</v>
      </c>
      <c r="B48" s="72"/>
      <c r="C48" s="72"/>
      <c r="D48" s="72"/>
      <c r="E48" s="72"/>
      <c r="F48" s="72"/>
      <c r="G48" s="72"/>
      <c r="H48" s="73"/>
      <c r="I48" s="47">
        <f>SUM(I39:I46)</f>
        <v>0</v>
      </c>
      <c r="J48" s="47">
        <f t="shared" ref="J48:R48" si="48">SUM(J39:J46)</f>
        <v>0</v>
      </c>
      <c r="K48" s="47">
        <f t="shared" si="48"/>
        <v>117.9087</v>
      </c>
      <c r="L48" s="47">
        <f t="shared" si="48"/>
        <v>65.268000000000001</v>
      </c>
      <c r="M48" s="47">
        <f t="shared" si="48"/>
        <v>0</v>
      </c>
      <c r="N48" s="47">
        <f t="shared" si="48"/>
        <v>0</v>
      </c>
      <c r="O48" s="47">
        <f t="shared" si="48"/>
        <v>0</v>
      </c>
      <c r="P48" s="47">
        <f t="shared" si="48"/>
        <v>0</v>
      </c>
      <c r="Q48" s="47">
        <f t="shared" si="48"/>
        <v>0</v>
      </c>
      <c r="R48" s="47">
        <f t="shared" si="48"/>
        <v>0</v>
      </c>
      <c r="T48" s="43"/>
      <c r="U48" s="43"/>
    </row>
    <row r="49" spans="1:21" s="19" customFormat="1" ht="16.5" customHeight="1" thickBot="1" x14ac:dyDescent="0.25">
      <c r="A49" s="74" t="s">
        <v>19</v>
      </c>
      <c r="B49" s="75"/>
      <c r="C49" s="75"/>
      <c r="D49" s="75"/>
      <c r="E49" s="75"/>
      <c r="F49" s="75"/>
      <c r="G49" s="75"/>
      <c r="H49" s="76"/>
      <c r="I49" s="25"/>
      <c r="J49" s="18"/>
      <c r="K49" s="18"/>
      <c r="L49" s="18"/>
      <c r="M49" s="18"/>
      <c r="N49" s="18"/>
      <c r="O49" s="18"/>
      <c r="P49" s="25"/>
      <c r="Q49" s="25"/>
      <c r="R49" s="44">
        <f>(SUM(I48:R48))</f>
        <v>183.17669999999998</v>
      </c>
      <c r="T49" s="50"/>
      <c r="U49" s="50"/>
    </row>
    <row r="50" spans="1:21" x14ac:dyDescent="0.25">
      <c r="Q50" t="s">
        <v>27</v>
      </c>
      <c r="R50" s="46">
        <f>1.32*3</f>
        <v>3.96</v>
      </c>
    </row>
    <row r="51" spans="1:21" x14ac:dyDescent="0.25">
      <c r="Q51" t="s">
        <v>28</v>
      </c>
      <c r="R51" s="54">
        <f>R49/R50</f>
        <v>46.256742424242418</v>
      </c>
    </row>
    <row r="52" spans="1:21" ht="15.75" thickBot="1" x14ac:dyDescent="0.3"/>
    <row r="53" spans="1:21" s="10" customFormat="1" ht="21" customHeight="1" thickBot="1" x14ac:dyDescent="0.3">
      <c r="A53" s="80" t="s">
        <v>2</v>
      </c>
      <c r="B53" s="82" t="s">
        <v>3</v>
      </c>
      <c r="C53" s="84" t="s">
        <v>4</v>
      </c>
      <c r="D53" s="86" t="s">
        <v>5</v>
      </c>
      <c r="E53" s="86"/>
      <c r="F53" s="88" t="s">
        <v>6</v>
      </c>
      <c r="G53" s="90" t="s">
        <v>7</v>
      </c>
      <c r="H53" s="92" t="s">
        <v>8</v>
      </c>
      <c r="I53" s="77" t="s">
        <v>9</v>
      </c>
      <c r="J53" s="78"/>
      <c r="K53" s="78"/>
      <c r="L53" s="78"/>
      <c r="M53" s="78"/>
      <c r="N53" s="78"/>
      <c r="O53" s="78"/>
      <c r="P53" s="78"/>
      <c r="Q53" s="78"/>
      <c r="R53" s="79"/>
    </row>
    <row r="54" spans="1:21" s="10" customFormat="1" ht="15.75" customHeight="1" thickBot="1" x14ac:dyDescent="0.3">
      <c r="A54" s="81"/>
      <c r="B54" s="83"/>
      <c r="C54" s="85"/>
      <c r="D54" s="87"/>
      <c r="E54" s="87"/>
      <c r="F54" s="89"/>
      <c r="G54" s="91"/>
      <c r="H54" s="93"/>
      <c r="I54" s="36" t="s">
        <v>10</v>
      </c>
      <c r="J54" s="36" t="s">
        <v>11</v>
      </c>
      <c r="K54" s="36" t="s">
        <v>20</v>
      </c>
      <c r="L54" s="36" t="s">
        <v>21</v>
      </c>
      <c r="M54" s="36" t="s">
        <v>22</v>
      </c>
      <c r="N54" s="36" t="s">
        <v>23</v>
      </c>
      <c r="O54" s="36" t="s">
        <v>12</v>
      </c>
      <c r="P54" s="36" t="s">
        <v>24</v>
      </c>
      <c r="Q54" s="36" t="s">
        <v>13</v>
      </c>
      <c r="R54" s="37" t="s">
        <v>14</v>
      </c>
    </row>
    <row r="55" spans="1:21" s="11" customFormat="1" ht="14.25" customHeight="1" thickBot="1" x14ac:dyDescent="0.3">
      <c r="A55" s="51" t="s">
        <v>15</v>
      </c>
      <c r="B55" s="33"/>
      <c r="C55" s="33"/>
      <c r="D55" s="33"/>
      <c r="E55" s="33"/>
      <c r="F55" s="33"/>
      <c r="G55" s="33"/>
      <c r="H55" s="34"/>
      <c r="I55" s="35" t="str">
        <f>IF(E55=6,(G55*H55*0.222)," ")</f>
        <v xml:space="preserve"> </v>
      </c>
      <c r="J55" s="35" t="str">
        <f>IF(E55=8,(H55*G55*0.395)," ")</f>
        <v xml:space="preserve"> </v>
      </c>
      <c r="K55" s="35" t="str">
        <f>IF(E55=10,(G55*H55*0.617)," ")</f>
        <v xml:space="preserve"> </v>
      </c>
      <c r="L55" s="35" t="str">
        <f>IF(E55=12,(H55*G55*0.888)," ")</f>
        <v xml:space="preserve"> </v>
      </c>
      <c r="M55" s="35" t="str">
        <f>IF(E55=14,(H55*G55*1.208)," ")</f>
        <v xml:space="preserve"> </v>
      </c>
      <c r="N55" s="35" t="str">
        <f>IF(E55=16,(H55*G55*1.578)," ")</f>
        <v xml:space="preserve"> </v>
      </c>
      <c r="O55" s="35" t="str">
        <f>IF(E55=20,(H55*G55*2.466)," ")</f>
        <v xml:space="preserve"> </v>
      </c>
      <c r="P55" s="35" t="str">
        <f>IF(E55=25,(H55*G55*3.854)," ")</f>
        <v xml:space="preserve"> </v>
      </c>
      <c r="Q55" s="35" t="str">
        <f>IF(E55=32,(H55*G55*6.314)," ")</f>
        <v xml:space="preserve"> </v>
      </c>
      <c r="R55" s="35" t="str">
        <f>IF(E55=40,(H55*G55*9.866)," ")</f>
        <v xml:space="preserve"> </v>
      </c>
    </row>
    <row r="56" spans="1:21" s="11" customFormat="1" ht="12" customHeight="1" thickBot="1" x14ac:dyDescent="0.3">
      <c r="A56" s="49" t="s">
        <v>36</v>
      </c>
      <c r="B56" s="39"/>
      <c r="C56" s="38"/>
      <c r="D56" s="13"/>
      <c r="E56" s="13"/>
      <c r="F56" s="12"/>
      <c r="G56" s="12"/>
      <c r="H56" s="14"/>
      <c r="I56" s="35" t="str">
        <f t="shared" ref="I56:I62" si="49">IF(E56=6,(G56*H56*0.222)," ")</f>
        <v xml:space="preserve"> </v>
      </c>
      <c r="J56" s="35" t="str">
        <f t="shared" ref="J56:J62" si="50">IF(E56=8,(H56*G56*0.395)," ")</f>
        <v xml:space="preserve"> </v>
      </c>
      <c r="K56" s="35" t="str">
        <f t="shared" ref="K56:K62" si="51">IF(E56=10,(G56*H56*0.617)," ")</f>
        <v xml:space="preserve"> </v>
      </c>
      <c r="L56" s="35" t="str">
        <f t="shared" ref="L56:L62" si="52">IF(E56=12,(H56*G56*0.888)," ")</f>
        <v xml:space="preserve"> </v>
      </c>
      <c r="M56" s="35" t="str">
        <f t="shared" ref="M56:M62" si="53">IF(E56=14,(H56*G56*1.208)," ")</f>
        <v xml:space="preserve"> </v>
      </c>
      <c r="N56" s="35" t="str">
        <f t="shared" ref="N56:N62" si="54">IF(E56=16,(H56*G56*1.578)," ")</f>
        <v xml:space="preserve"> </v>
      </c>
      <c r="O56" s="35" t="str">
        <f t="shared" ref="O56:O62" si="55">IF(E56=20,(H56*G56*2.466)," ")</f>
        <v xml:space="preserve"> </v>
      </c>
      <c r="P56" s="35" t="str">
        <f t="shared" ref="P56:P62" si="56">IF(E56=25,(H56*G56*3.854)," ")</f>
        <v xml:space="preserve"> </v>
      </c>
      <c r="Q56" s="35" t="str">
        <f t="shared" ref="Q56:Q62" si="57">IF(E56=32,(H56*G56*6.314)," ")</f>
        <v xml:space="preserve"> </v>
      </c>
      <c r="R56" s="35" t="str">
        <f t="shared" ref="R56:R62" si="58">IF(E56=40,(H56*G56*9.866)," ")</f>
        <v xml:space="preserve"> </v>
      </c>
    </row>
    <row r="57" spans="1:21" s="11" customFormat="1" ht="12" customHeight="1" x14ac:dyDescent="0.25">
      <c r="A57" s="45" t="s">
        <v>30</v>
      </c>
      <c r="B57" s="41">
        <v>1</v>
      </c>
      <c r="C57" s="12">
        <v>9</v>
      </c>
      <c r="D57" s="13" t="s">
        <v>16</v>
      </c>
      <c r="E57" s="52">
        <v>12</v>
      </c>
      <c r="F57" s="12">
        <v>2</v>
      </c>
      <c r="G57" s="12">
        <f t="shared" ref="G57:G60" si="59">F57*C57</f>
        <v>18</v>
      </c>
      <c r="H57" s="14">
        <f>1.2-0.05+0.15*2</f>
        <v>1.45</v>
      </c>
      <c r="I57" s="35" t="str">
        <f t="shared" si="49"/>
        <v xml:space="preserve"> </v>
      </c>
      <c r="J57" s="35" t="str">
        <f t="shared" si="50"/>
        <v xml:space="preserve"> </v>
      </c>
      <c r="K57" s="35" t="str">
        <f t="shared" si="51"/>
        <v xml:space="preserve"> </v>
      </c>
      <c r="L57" s="35">
        <f t="shared" si="52"/>
        <v>23.1768</v>
      </c>
      <c r="M57" s="35" t="str">
        <f t="shared" si="53"/>
        <v xml:space="preserve"> </v>
      </c>
      <c r="N57" s="35" t="str">
        <f t="shared" si="54"/>
        <v xml:space="preserve"> </v>
      </c>
      <c r="O57" s="35" t="str">
        <f t="shared" si="55"/>
        <v xml:space="preserve"> </v>
      </c>
      <c r="P57" s="35" t="str">
        <f t="shared" si="56"/>
        <v xml:space="preserve"> </v>
      </c>
      <c r="Q57" s="35" t="str">
        <f t="shared" si="57"/>
        <v xml:space="preserve"> </v>
      </c>
      <c r="R57" s="35" t="str">
        <f t="shared" si="58"/>
        <v xml:space="preserve"> </v>
      </c>
    </row>
    <row r="58" spans="1:21" s="11" customFormat="1" ht="12" customHeight="1" x14ac:dyDescent="0.25">
      <c r="A58" s="45" t="s">
        <v>29</v>
      </c>
      <c r="B58" s="12">
        <v>2</v>
      </c>
      <c r="C58" s="12">
        <v>7</v>
      </c>
      <c r="D58" s="13" t="s">
        <v>16</v>
      </c>
      <c r="E58" s="52">
        <v>10</v>
      </c>
      <c r="F58" s="12">
        <v>2</v>
      </c>
      <c r="G58" s="12">
        <f t="shared" si="59"/>
        <v>14</v>
      </c>
      <c r="H58" s="14">
        <f>1.6-0.05+0.15*2</f>
        <v>1.85</v>
      </c>
      <c r="I58" s="35" t="str">
        <f t="shared" si="49"/>
        <v xml:space="preserve"> </v>
      </c>
      <c r="J58" s="35" t="str">
        <f t="shared" si="50"/>
        <v xml:space="preserve"> </v>
      </c>
      <c r="K58" s="35">
        <f t="shared" si="51"/>
        <v>15.980300000000002</v>
      </c>
      <c r="L58" s="35" t="str">
        <f t="shared" si="52"/>
        <v xml:space="preserve"> </v>
      </c>
      <c r="M58" s="35" t="str">
        <f t="shared" si="53"/>
        <v xml:space="preserve"> </v>
      </c>
      <c r="N58" s="35" t="str">
        <f t="shared" si="54"/>
        <v xml:space="preserve"> </v>
      </c>
      <c r="O58" s="35" t="str">
        <f t="shared" si="55"/>
        <v xml:space="preserve"> </v>
      </c>
      <c r="P58" s="35" t="str">
        <f t="shared" si="56"/>
        <v xml:space="preserve"> </v>
      </c>
      <c r="Q58" s="35" t="str">
        <f t="shared" si="57"/>
        <v xml:space="preserve"> </v>
      </c>
      <c r="R58" s="35" t="str">
        <f t="shared" si="58"/>
        <v xml:space="preserve"> </v>
      </c>
    </row>
    <row r="59" spans="1:21" s="11" customFormat="1" ht="12" customHeight="1" x14ac:dyDescent="0.25">
      <c r="A59" s="45" t="s">
        <v>32</v>
      </c>
      <c r="B59" s="41">
        <v>3</v>
      </c>
      <c r="C59" s="12">
        <v>9</v>
      </c>
      <c r="D59" s="13" t="s">
        <v>16</v>
      </c>
      <c r="E59" s="52">
        <v>10</v>
      </c>
      <c r="F59" s="12">
        <v>2</v>
      </c>
      <c r="G59" s="12">
        <f t="shared" si="59"/>
        <v>18</v>
      </c>
      <c r="H59" s="14">
        <f>1.2-0.05+0.15*2</f>
        <v>1.45</v>
      </c>
      <c r="I59" s="35" t="str">
        <f t="shared" si="49"/>
        <v xml:space="preserve"> </v>
      </c>
      <c r="J59" s="35" t="str">
        <f t="shared" si="50"/>
        <v xml:space="preserve"> </v>
      </c>
      <c r="K59" s="35">
        <f t="shared" si="51"/>
        <v>16.1037</v>
      </c>
      <c r="L59" s="35" t="str">
        <f t="shared" si="52"/>
        <v xml:space="preserve"> </v>
      </c>
      <c r="M59" s="35" t="str">
        <f t="shared" si="53"/>
        <v xml:space="preserve"> </v>
      </c>
      <c r="N59" s="35" t="str">
        <f t="shared" si="54"/>
        <v xml:space="preserve"> </v>
      </c>
      <c r="O59" s="35" t="str">
        <f t="shared" si="55"/>
        <v xml:space="preserve"> </v>
      </c>
      <c r="P59" s="35" t="str">
        <f t="shared" si="56"/>
        <v xml:space="preserve"> </v>
      </c>
      <c r="Q59" s="35" t="str">
        <f t="shared" si="57"/>
        <v xml:space="preserve"> </v>
      </c>
      <c r="R59" s="35" t="str">
        <f t="shared" si="58"/>
        <v xml:space="preserve"> </v>
      </c>
    </row>
    <row r="60" spans="1:21" s="11" customFormat="1" ht="12" customHeight="1" x14ac:dyDescent="0.25">
      <c r="A60" s="45" t="s">
        <v>31</v>
      </c>
      <c r="B60" s="12">
        <v>4</v>
      </c>
      <c r="C60" s="12">
        <v>7</v>
      </c>
      <c r="D60" s="13" t="s">
        <v>16</v>
      </c>
      <c r="E60" s="52">
        <v>10</v>
      </c>
      <c r="F60" s="12">
        <v>2</v>
      </c>
      <c r="G60" s="12">
        <f t="shared" si="59"/>
        <v>14</v>
      </c>
      <c r="H60" s="14">
        <f>1.6-0.05+0.15*2</f>
        <v>1.85</v>
      </c>
      <c r="I60" s="35" t="str">
        <f t="shared" si="49"/>
        <v xml:space="preserve"> </v>
      </c>
      <c r="J60" s="35" t="str">
        <f t="shared" si="50"/>
        <v xml:space="preserve"> </v>
      </c>
      <c r="K60" s="35">
        <f t="shared" si="51"/>
        <v>15.980300000000002</v>
      </c>
      <c r="L60" s="35" t="str">
        <f t="shared" si="52"/>
        <v xml:space="preserve"> </v>
      </c>
      <c r="M60" s="35" t="str">
        <f t="shared" si="53"/>
        <v xml:space="preserve"> </v>
      </c>
      <c r="N60" s="35" t="str">
        <f t="shared" si="54"/>
        <v xml:space="preserve"> </v>
      </c>
      <c r="O60" s="35" t="str">
        <f t="shared" si="55"/>
        <v xml:space="preserve"> </v>
      </c>
      <c r="P60" s="35" t="str">
        <f t="shared" si="56"/>
        <v xml:space="preserve"> </v>
      </c>
      <c r="Q60" s="35" t="str">
        <f t="shared" si="57"/>
        <v xml:space="preserve"> </v>
      </c>
      <c r="R60" s="35" t="str">
        <f t="shared" si="58"/>
        <v xml:space="preserve"> </v>
      </c>
    </row>
    <row r="61" spans="1:21" s="11" customFormat="1" ht="12" customHeight="1" x14ac:dyDescent="0.25">
      <c r="A61" s="45"/>
      <c r="B61" s="41"/>
      <c r="C61" s="12"/>
      <c r="D61" s="13"/>
      <c r="E61" s="13"/>
      <c r="F61" s="12"/>
      <c r="G61" s="12"/>
      <c r="H61" s="14"/>
      <c r="I61" s="35" t="str">
        <f t="shared" si="49"/>
        <v xml:space="preserve"> </v>
      </c>
      <c r="J61" s="35" t="str">
        <f t="shared" si="50"/>
        <v xml:space="preserve"> </v>
      </c>
      <c r="K61" s="35" t="str">
        <f t="shared" si="51"/>
        <v xml:space="preserve"> </v>
      </c>
      <c r="L61" s="35" t="str">
        <f t="shared" si="52"/>
        <v xml:space="preserve"> </v>
      </c>
      <c r="M61" s="35" t="str">
        <f t="shared" si="53"/>
        <v xml:space="preserve"> </v>
      </c>
      <c r="N61" s="35" t="str">
        <f t="shared" si="54"/>
        <v xml:space="preserve"> </v>
      </c>
      <c r="O61" s="35" t="str">
        <f t="shared" si="55"/>
        <v xml:space="preserve"> </v>
      </c>
      <c r="P61" s="35" t="str">
        <f t="shared" si="56"/>
        <v xml:space="preserve"> </v>
      </c>
      <c r="Q61" s="35" t="str">
        <f t="shared" si="57"/>
        <v xml:space="preserve"> </v>
      </c>
      <c r="R61" s="35" t="str">
        <f t="shared" si="58"/>
        <v xml:space="preserve"> </v>
      </c>
    </row>
    <row r="62" spans="1:21" s="11" customFormat="1" ht="12" customHeight="1" thickBot="1" x14ac:dyDescent="0.3">
      <c r="A62" s="53"/>
      <c r="B62" s="15"/>
      <c r="C62" s="15"/>
      <c r="D62" s="16"/>
      <c r="E62" s="16"/>
      <c r="F62" s="15"/>
      <c r="G62" s="15"/>
      <c r="H62" s="42"/>
      <c r="I62" s="35" t="str">
        <f t="shared" si="49"/>
        <v xml:space="preserve"> </v>
      </c>
      <c r="J62" s="35" t="str">
        <f t="shared" si="50"/>
        <v xml:space="preserve"> </v>
      </c>
      <c r="K62" s="35" t="str">
        <f t="shared" si="51"/>
        <v xml:space="preserve"> </v>
      </c>
      <c r="L62" s="35" t="str">
        <f t="shared" si="52"/>
        <v xml:space="preserve"> </v>
      </c>
      <c r="M62" s="35" t="str">
        <f t="shared" si="53"/>
        <v xml:space="preserve"> </v>
      </c>
      <c r="N62" s="35" t="str">
        <f t="shared" si="54"/>
        <v xml:space="preserve"> </v>
      </c>
      <c r="O62" s="35" t="str">
        <f t="shared" si="55"/>
        <v xml:space="preserve"> </v>
      </c>
      <c r="P62" s="35" t="str">
        <f t="shared" si="56"/>
        <v xml:space="preserve"> </v>
      </c>
      <c r="Q62" s="35" t="str">
        <f t="shared" si="57"/>
        <v xml:space="preserve"> </v>
      </c>
      <c r="R62" s="35" t="str">
        <f t="shared" si="58"/>
        <v xml:space="preserve"> </v>
      </c>
    </row>
    <row r="63" spans="1:21" ht="17.25" customHeight="1" x14ac:dyDescent="0.25">
      <c r="A63" s="68" t="s">
        <v>17</v>
      </c>
      <c r="B63" s="69"/>
      <c r="C63" s="69"/>
      <c r="D63" s="69"/>
      <c r="E63" s="69"/>
      <c r="F63" s="69"/>
      <c r="G63" s="69"/>
      <c r="H63" s="70"/>
      <c r="I63" s="48">
        <v>0.222</v>
      </c>
      <c r="J63" s="17">
        <v>0.39500000000000002</v>
      </c>
      <c r="K63" s="17">
        <v>0.61699999999999999</v>
      </c>
      <c r="L63" s="17">
        <v>0.88800000000000001</v>
      </c>
      <c r="M63" s="17">
        <v>1.208</v>
      </c>
      <c r="N63" s="17">
        <v>1.5780000000000001</v>
      </c>
      <c r="O63" s="17">
        <v>2.4660000000000002</v>
      </c>
      <c r="P63" s="17">
        <v>3.8540000000000001</v>
      </c>
      <c r="Q63" s="17">
        <v>6.3140000000000001</v>
      </c>
      <c r="R63" s="17">
        <v>9.8659999999999997</v>
      </c>
      <c r="T63" s="43"/>
      <c r="U63" s="43"/>
    </row>
    <row r="64" spans="1:21" ht="15" customHeight="1" thickBot="1" x14ac:dyDescent="0.3">
      <c r="A64" s="71" t="s">
        <v>18</v>
      </c>
      <c r="B64" s="72"/>
      <c r="C64" s="72"/>
      <c r="D64" s="72"/>
      <c r="E64" s="72"/>
      <c r="F64" s="72"/>
      <c r="G64" s="72"/>
      <c r="H64" s="73"/>
      <c r="I64" s="47">
        <f>SUM(I55:I62)</f>
        <v>0</v>
      </c>
      <c r="J64" s="47">
        <f t="shared" ref="J64:R64" si="60">SUM(J55:J62)</f>
        <v>0</v>
      </c>
      <c r="K64" s="47">
        <f t="shared" si="60"/>
        <v>48.064300000000003</v>
      </c>
      <c r="L64" s="47">
        <f t="shared" si="60"/>
        <v>23.1768</v>
      </c>
      <c r="M64" s="47">
        <f t="shared" si="60"/>
        <v>0</v>
      </c>
      <c r="N64" s="47">
        <f t="shared" si="60"/>
        <v>0</v>
      </c>
      <c r="O64" s="47">
        <f t="shared" si="60"/>
        <v>0</v>
      </c>
      <c r="P64" s="47">
        <f t="shared" si="60"/>
        <v>0</v>
      </c>
      <c r="Q64" s="47">
        <f t="shared" si="60"/>
        <v>0</v>
      </c>
      <c r="R64" s="47">
        <f t="shared" si="60"/>
        <v>0</v>
      </c>
      <c r="T64" s="43"/>
      <c r="U64" s="43"/>
    </row>
    <row r="65" spans="1:21" s="19" customFormat="1" ht="16.5" customHeight="1" thickBot="1" x14ac:dyDescent="0.25">
      <c r="A65" s="74" t="s">
        <v>19</v>
      </c>
      <c r="B65" s="75"/>
      <c r="C65" s="75"/>
      <c r="D65" s="75"/>
      <c r="E65" s="75"/>
      <c r="F65" s="75"/>
      <c r="G65" s="75"/>
      <c r="H65" s="76"/>
      <c r="I65" s="25"/>
      <c r="J65" s="18"/>
      <c r="K65" s="18"/>
      <c r="L65" s="18"/>
      <c r="M65" s="18"/>
      <c r="N65" s="18"/>
      <c r="O65" s="18"/>
      <c r="P65" s="25"/>
      <c r="Q65" s="25"/>
      <c r="R65" s="44">
        <f>(SUM(I64:R64))</f>
        <v>71.241100000000003</v>
      </c>
      <c r="T65" s="50"/>
      <c r="U65" s="50"/>
    </row>
    <row r="66" spans="1:21" ht="15.75" thickBot="1" x14ac:dyDescent="0.3">
      <c r="Q66" t="s">
        <v>27</v>
      </c>
      <c r="R66" s="46">
        <f>0.58*2</f>
        <v>1.1599999999999999</v>
      </c>
    </row>
    <row r="67" spans="1:21" ht="15.75" thickBot="1" x14ac:dyDescent="0.3">
      <c r="I67" s="64">
        <f>49.7/0.2</f>
        <v>248.5</v>
      </c>
      <c r="K67" s="65" t="s">
        <v>73</v>
      </c>
      <c r="L67" s="67">
        <f>+((0.15*0.35)*2+20*E74/1000)</f>
        <v>0.26500000000000001</v>
      </c>
      <c r="M67" s="65" t="s">
        <v>75</v>
      </c>
      <c r="N67" s="66">
        <f>0.2*2-0.05+(E74*25/1000)</f>
        <v>0.55000000000000004</v>
      </c>
      <c r="Q67" t="s">
        <v>28</v>
      </c>
      <c r="R67" s="54">
        <f>R65/R66</f>
        <v>61.41474137931035</v>
      </c>
    </row>
    <row r="68" spans="1:21" ht="15.75" thickBot="1" x14ac:dyDescent="0.3">
      <c r="N68" s="66"/>
    </row>
    <row r="69" spans="1:21" s="10" customFormat="1" ht="21" customHeight="1" thickBot="1" x14ac:dyDescent="0.3">
      <c r="A69" s="80" t="s">
        <v>2</v>
      </c>
      <c r="B69" s="82" t="s">
        <v>3</v>
      </c>
      <c r="C69" s="84" t="s">
        <v>4</v>
      </c>
      <c r="D69" s="86" t="s">
        <v>5</v>
      </c>
      <c r="E69" s="86"/>
      <c r="F69" s="88" t="s">
        <v>6</v>
      </c>
      <c r="G69" s="90" t="s">
        <v>7</v>
      </c>
      <c r="H69" s="92" t="s">
        <v>8</v>
      </c>
      <c r="I69" s="77" t="s">
        <v>9</v>
      </c>
      <c r="J69" s="78"/>
      <c r="K69" s="78"/>
      <c r="L69" s="78"/>
      <c r="M69" s="78"/>
      <c r="N69" s="78"/>
      <c r="O69" s="78"/>
      <c r="P69" s="78"/>
      <c r="Q69" s="78"/>
      <c r="R69" s="79"/>
    </row>
    <row r="70" spans="1:21" s="10" customFormat="1" ht="15.75" customHeight="1" thickBot="1" x14ac:dyDescent="0.3">
      <c r="A70" s="81"/>
      <c r="B70" s="83"/>
      <c r="C70" s="85"/>
      <c r="D70" s="87"/>
      <c r="E70" s="87"/>
      <c r="F70" s="89"/>
      <c r="G70" s="91"/>
      <c r="H70" s="93"/>
      <c r="I70" s="36" t="s">
        <v>10</v>
      </c>
      <c r="J70" s="36" t="s">
        <v>11</v>
      </c>
      <c r="K70" s="36" t="s">
        <v>20</v>
      </c>
      <c r="L70" s="36" t="s">
        <v>21</v>
      </c>
      <c r="M70" s="36" t="s">
        <v>22</v>
      </c>
      <c r="N70" s="36" t="s">
        <v>23</v>
      </c>
      <c r="O70" s="36" t="s">
        <v>12</v>
      </c>
      <c r="P70" s="36" t="s">
        <v>24</v>
      </c>
      <c r="Q70" s="36" t="s">
        <v>13</v>
      </c>
      <c r="R70" s="37" t="s">
        <v>14</v>
      </c>
    </row>
    <row r="71" spans="1:21" s="11" customFormat="1" ht="14.25" customHeight="1" thickBot="1" x14ac:dyDescent="0.3">
      <c r="A71" s="51" t="s">
        <v>15</v>
      </c>
      <c r="B71" s="33"/>
      <c r="C71" s="33"/>
      <c r="D71" s="33"/>
      <c r="E71" s="33"/>
      <c r="F71" s="33"/>
      <c r="G71" s="33"/>
      <c r="H71" s="34"/>
      <c r="I71" s="35" t="str">
        <f>IF(E71=6,(G71*H71*0.222)," ")</f>
        <v xml:space="preserve"> </v>
      </c>
      <c r="J71" s="35" t="str">
        <f>IF(E71=8,(H71*G71*0.395)," ")</f>
        <v xml:space="preserve"> </v>
      </c>
      <c r="K71" s="35" t="str">
        <f>IF(E71=10,(G71*H71*0.617)," ")</f>
        <v xml:space="preserve"> </v>
      </c>
      <c r="L71" s="35" t="str">
        <f>IF(E71=12,(H71*G71*0.888)," ")</f>
        <v xml:space="preserve"> </v>
      </c>
      <c r="M71" s="35" t="str">
        <f>IF(E71=14,(H71*G71*1.208)," ")</f>
        <v xml:space="preserve"> </v>
      </c>
      <c r="N71" s="35" t="str">
        <f>IF(E71=16,(H71*G71*1.578)," ")</f>
        <v xml:space="preserve"> </v>
      </c>
      <c r="O71" s="35" t="str">
        <f>IF(E71=20,(H71*G71*2.466)," ")</f>
        <v xml:space="preserve"> </v>
      </c>
      <c r="P71" s="35" t="str">
        <f>IF(E71=25,(H71*G71*3.854)," ")</f>
        <v xml:space="preserve"> </v>
      </c>
      <c r="Q71" s="35" t="str">
        <f>IF(E71=32,(H71*G71*6.314)," ")</f>
        <v xml:space="preserve"> </v>
      </c>
      <c r="R71" s="35" t="str">
        <f>IF(E71=40,(H71*G71*9.866)," ")</f>
        <v xml:space="preserve"> </v>
      </c>
    </row>
    <row r="72" spans="1:21" s="11" customFormat="1" ht="12" customHeight="1" thickBot="1" x14ac:dyDescent="0.3">
      <c r="A72" s="49" t="s">
        <v>46</v>
      </c>
      <c r="B72" s="39"/>
      <c r="C72" s="38"/>
      <c r="D72" s="13"/>
      <c r="E72" s="13"/>
      <c r="F72" s="12"/>
      <c r="G72" s="12"/>
      <c r="H72" s="14"/>
      <c r="I72" s="35" t="str">
        <f t="shared" ref="I72:I76" si="61">IF(E72=6,(G72*H72*0.222)," ")</f>
        <v xml:space="preserve"> </v>
      </c>
      <c r="J72" s="35" t="str">
        <f t="shared" ref="J72:J76" si="62">IF(E72=8,(H72*G72*0.395)," ")</f>
        <v xml:space="preserve"> </v>
      </c>
      <c r="K72" s="35" t="str">
        <f t="shared" ref="K72:K76" si="63">IF(E72=10,(G72*H72*0.617)," ")</f>
        <v xml:space="preserve"> </v>
      </c>
      <c r="L72" s="35" t="str">
        <f t="shared" ref="L72:L76" si="64">IF(E72=12,(H72*G72*0.888)," ")</f>
        <v xml:space="preserve"> </v>
      </c>
      <c r="M72" s="35" t="str">
        <f t="shared" ref="M72:M76" si="65">IF(E72=14,(H72*G72*1.208)," ")</f>
        <v xml:space="preserve"> </v>
      </c>
      <c r="N72" s="35" t="str">
        <f t="shared" ref="N72:N76" si="66">IF(E72=16,(H72*G72*1.578)," ")</f>
        <v xml:space="preserve"> </v>
      </c>
      <c r="O72" s="35" t="str">
        <f t="shared" ref="O72:O76" si="67">IF(E72=20,(H72*G72*2.466)," ")</f>
        <v xml:space="preserve"> </v>
      </c>
      <c r="P72" s="35" t="str">
        <f t="shared" ref="P72:P76" si="68">IF(E72=25,(H72*G72*3.854)," ")</f>
        <v xml:space="preserve"> </v>
      </c>
      <c r="Q72" s="35" t="str">
        <f t="shared" ref="Q72:Q76" si="69">IF(E72=32,(H72*G72*6.314)," ")</f>
        <v xml:space="preserve"> </v>
      </c>
      <c r="R72" s="35" t="str">
        <f t="shared" ref="R72:R76" si="70">IF(E72=40,(H72*G72*9.866)," ")</f>
        <v xml:space="preserve"> </v>
      </c>
    </row>
    <row r="73" spans="1:21" s="11" customFormat="1" ht="12" customHeight="1" x14ac:dyDescent="0.25">
      <c r="A73" s="45" t="s">
        <v>47</v>
      </c>
      <c r="B73" s="41"/>
      <c r="C73" s="12">
        <v>6</v>
      </c>
      <c r="D73" s="13" t="s">
        <v>16</v>
      </c>
      <c r="E73" s="52">
        <v>10</v>
      </c>
      <c r="F73" s="12">
        <v>1</v>
      </c>
      <c r="G73" s="12">
        <f t="shared" ref="G73:G75" si="71">F73*C73</f>
        <v>6</v>
      </c>
      <c r="H73" s="14">
        <f>49.7-0.05+0.1*2</f>
        <v>49.850000000000009</v>
      </c>
      <c r="I73" s="35" t="str">
        <f t="shared" si="61"/>
        <v xml:space="preserve"> </v>
      </c>
      <c r="J73" s="35" t="str">
        <f t="shared" si="62"/>
        <v xml:space="preserve"> </v>
      </c>
      <c r="K73" s="35">
        <f t="shared" si="63"/>
        <v>184.54470000000001</v>
      </c>
      <c r="L73" s="35" t="str">
        <f t="shared" si="64"/>
        <v xml:space="preserve"> </v>
      </c>
      <c r="M73" s="35" t="str">
        <f t="shared" si="65"/>
        <v xml:space="preserve"> </v>
      </c>
      <c r="N73" s="35" t="str">
        <f t="shared" si="66"/>
        <v xml:space="preserve"> </v>
      </c>
      <c r="O73" s="35" t="str">
        <f t="shared" si="67"/>
        <v xml:space="preserve"> </v>
      </c>
      <c r="P73" s="35" t="str">
        <f t="shared" si="68"/>
        <v xml:space="preserve"> </v>
      </c>
      <c r="Q73" s="35" t="str">
        <f t="shared" si="69"/>
        <v xml:space="preserve"> </v>
      </c>
      <c r="R73" s="35" t="str">
        <f t="shared" si="70"/>
        <v xml:space="preserve"> </v>
      </c>
    </row>
    <row r="74" spans="1:21" s="11" customFormat="1" ht="12" customHeight="1" x14ac:dyDescent="0.25">
      <c r="A74" s="45" t="s">
        <v>48</v>
      </c>
      <c r="B74" s="12"/>
      <c r="C74" s="12">
        <v>250</v>
      </c>
      <c r="D74" s="13" t="s">
        <v>16</v>
      </c>
      <c r="E74" s="52">
        <v>8</v>
      </c>
      <c r="F74" s="12">
        <v>1</v>
      </c>
      <c r="G74" s="12">
        <f t="shared" si="71"/>
        <v>250</v>
      </c>
      <c r="H74" s="14">
        <f>0.35*2+0.15*4+10*0.008*2</f>
        <v>1.4599999999999997</v>
      </c>
      <c r="I74" s="35" t="str">
        <f t="shared" si="61"/>
        <v xml:space="preserve"> </v>
      </c>
      <c r="J74" s="35">
        <f t="shared" si="62"/>
        <v>144.17499999999998</v>
      </c>
      <c r="K74" s="35" t="str">
        <f t="shared" si="63"/>
        <v xml:space="preserve"> </v>
      </c>
      <c r="L74" s="35" t="str">
        <f t="shared" si="64"/>
        <v xml:space="preserve"> </v>
      </c>
      <c r="M74" s="35" t="str">
        <f t="shared" si="65"/>
        <v xml:space="preserve"> </v>
      </c>
      <c r="N74" s="35" t="str">
        <f t="shared" si="66"/>
        <v xml:space="preserve"> </v>
      </c>
      <c r="O74" s="35" t="str">
        <f t="shared" si="67"/>
        <v xml:space="preserve"> </v>
      </c>
      <c r="P74" s="35" t="str">
        <f t="shared" si="68"/>
        <v xml:space="preserve"> </v>
      </c>
      <c r="Q74" s="35" t="str">
        <f t="shared" si="69"/>
        <v xml:space="preserve"> </v>
      </c>
      <c r="R74" s="35" t="str">
        <f t="shared" si="70"/>
        <v xml:space="preserve"> </v>
      </c>
    </row>
    <row r="75" spans="1:21" s="11" customFormat="1" ht="12" customHeight="1" x14ac:dyDescent="0.25">
      <c r="A75" s="45"/>
      <c r="B75" s="41"/>
      <c r="C75" s="12">
        <v>19</v>
      </c>
      <c r="D75" s="13" t="s">
        <v>16</v>
      </c>
      <c r="E75" s="13">
        <v>8</v>
      </c>
      <c r="F75" s="12">
        <v>1</v>
      </c>
      <c r="G75" s="12">
        <f t="shared" si="71"/>
        <v>19</v>
      </c>
      <c r="H75" s="14">
        <f>+((0.15*0.35)*2+20*E75/1000)</f>
        <v>0.26500000000000001</v>
      </c>
      <c r="I75" s="35" t="str">
        <f t="shared" si="61"/>
        <v xml:space="preserve"> </v>
      </c>
      <c r="J75" s="35">
        <f t="shared" si="62"/>
        <v>1.9888250000000001</v>
      </c>
      <c r="K75" s="35" t="str">
        <f t="shared" si="63"/>
        <v xml:space="preserve"> </v>
      </c>
      <c r="L75" s="35" t="str">
        <f t="shared" si="64"/>
        <v xml:space="preserve"> </v>
      </c>
      <c r="M75" s="35" t="str">
        <f t="shared" si="65"/>
        <v xml:space="preserve"> </v>
      </c>
      <c r="N75" s="35" t="str">
        <f t="shared" si="66"/>
        <v xml:space="preserve"> </v>
      </c>
      <c r="O75" s="35" t="str">
        <f t="shared" si="67"/>
        <v xml:space="preserve"> </v>
      </c>
      <c r="P75" s="35" t="str">
        <f t="shared" si="68"/>
        <v xml:space="preserve"> </v>
      </c>
      <c r="Q75" s="35" t="str">
        <f t="shared" si="69"/>
        <v xml:space="preserve"> </v>
      </c>
      <c r="R75" s="35" t="str">
        <f t="shared" si="70"/>
        <v xml:space="preserve"> </v>
      </c>
    </row>
    <row r="76" spans="1:21" s="11" customFormat="1" ht="12" customHeight="1" thickBot="1" x14ac:dyDescent="0.3">
      <c r="A76" s="53"/>
      <c r="B76" s="15"/>
      <c r="C76" s="15"/>
      <c r="D76" s="16"/>
      <c r="E76" s="16"/>
      <c r="F76" s="15"/>
      <c r="G76" s="15"/>
      <c r="H76" s="42"/>
      <c r="I76" s="35" t="str">
        <f t="shared" si="61"/>
        <v xml:space="preserve"> </v>
      </c>
      <c r="J76" s="35" t="str">
        <f t="shared" si="62"/>
        <v xml:space="preserve"> </v>
      </c>
      <c r="K76" s="35" t="str">
        <f t="shared" si="63"/>
        <v xml:space="preserve"> </v>
      </c>
      <c r="L76" s="35" t="str">
        <f t="shared" si="64"/>
        <v xml:space="preserve"> </v>
      </c>
      <c r="M76" s="35" t="str">
        <f t="shared" si="65"/>
        <v xml:space="preserve"> </v>
      </c>
      <c r="N76" s="35" t="str">
        <f t="shared" si="66"/>
        <v xml:space="preserve"> </v>
      </c>
      <c r="O76" s="35" t="str">
        <f t="shared" si="67"/>
        <v xml:space="preserve"> </v>
      </c>
      <c r="P76" s="35" t="str">
        <f t="shared" si="68"/>
        <v xml:space="preserve"> </v>
      </c>
      <c r="Q76" s="35" t="str">
        <f t="shared" si="69"/>
        <v xml:space="preserve"> </v>
      </c>
      <c r="R76" s="35" t="str">
        <f t="shared" si="70"/>
        <v xml:space="preserve"> </v>
      </c>
    </row>
    <row r="77" spans="1:21" ht="17.25" customHeight="1" x14ac:dyDescent="0.25">
      <c r="A77" s="68" t="s">
        <v>17</v>
      </c>
      <c r="B77" s="69"/>
      <c r="C77" s="69"/>
      <c r="D77" s="69"/>
      <c r="E77" s="69"/>
      <c r="F77" s="69"/>
      <c r="G77" s="69"/>
      <c r="H77" s="70"/>
      <c r="I77" s="48">
        <v>0.222</v>
      </c>
      <c r="J77" s="17">
        <v>0.39500000000000002</v>
      </c>
      <c r="K77" s="17">
        <v>0.61699999999999999</v>
      </c>
      <c r="L77" s="17">
        <v>0.88800000000000001</v>
      </c>
      <c r="M77" s="17">
        <v>1.208</v>
      </c>
      <c r="N77" s="17">
        <v>1.5780000000000001</v>
      </c>
      <c r="O77" s="17">
        <v>2.4660000000000002</v>
      </c>
      <c r="P77" s="17">
        <v>3.8540000000000001</v>
      </c>
      <c r="Q77" s="17">
        <v>6.3140000000000001</v>
      </c>
      <c r="R77" s="17">
        <v>9.8659999999999997</v>
      </c>
      <c r="T77" s="43"/>
      <c r="U77" s="43"/>
    </row>
    <row r="78" spans="1:21" ht="15" customHeight="1" thickBot="1" x14ac:dyDescent="0.3">
      <c r="A78" s="71" t="s">
        <v>18</v>
      </c>
      <c r="B78" s="72"/>
      <c r="C78" s="72"/>
      <c r="D78" s="72"/>
      <c r="E78" s="72"/>
      <c r="F78" s="72"/>
      <c r="G78" s="72"/>
      <c r="H78" s="73"/>
      <c r="I78" s="47">
        <f>SUM(I71:I76)</f>
        <v>0</v>
      </c>
      <c r="J78" s="47">
        <f>SUM(J71:J76)</f>
        <v>146.16382499999997</v>
      </c>
      <c r="K78" s="47">
        <f>SUM(K71:K76)</f>
        <v>184.54470000000001</v>
      </c>
      <c r="L78" s="47">
        <f>SUM(L71:L76)</f>
        <v>0</v>
      </c>
      <c r="M78" s="47">
        <f>SUM(M71:M76)</f>
        <v>0</v>
      </c>
      <c r="N78" s="47">
        <f>SUM(N71:N76)</f>
        <v>0</v>
      </c>
      <c r="O78" s="47">
        <f>SUM(O71:O76)</f>
        <v>0</v>
      </c>
      <c r="P78" s="47">
        <f>SUM(P71:P76)</f>
        <v>0</v>
      </c>
      <c r="Q78" s="47">
        <f>SUM(Q71:Q76)</f>
        <v>0</v>
      </c>
      <c r="R78" s="47">
        <f>SUM(R71:R76)</f>
        <v>0</v>
      </c>
      <c r="T78" s="43"/>
      <c r="U78" s="43"/>
    </row>
    <row r="79" spans="1:21" s="19" customFormat="1" ht="16.5" customHeight="1" thickBot="1" x14ac:dyDescent="0.25">
      <c r="A79" s="74" t="s">
        <v>19</v>
      </c>
      <c r="B79" s="75"/>
      <c r="C79" s="75"/>
      <c r="D79" s="75"/>
      <c r="E79" s="75"/>
      <c r="F79" s="75"/>
      <c r="G79" s="75"/>
      <c r="H79" s="76"/>
      <c r="I79" s="25"/>
      <c r="J79" s="18"/>
      <c r="K79" s="18"/>
      <c r="L79" s="18"/>
      <c r="M79" s="18"/>
      <c r="N79" s="18"/>
      <c r="O79" s="18"/>
      <c r="P79" s="25"/>
      <c r="Q79" s="25"/>
      <c r="R79" s="44">
        <f>(SUM(I78:R78))</f>
        <v>330.70852500000001</v>
      </c>
      <c r="T79" s="50"/>
      <c r="U79" s="50"/>
    </row>
    <row r="80" spans="1:21" x14ac:dyDescent="0.25">
      <c r="Q80" t="s">
        <v>27</v>
      </c>
      <c r="R80" s="46">
        <f>49.7*0.4*0.25</f>
        <v>4.9700000000000006</v>
      </c>
    </row>
    <row r="81" spans="1:21" x14ac:dyDescent="0.25">
      <c r="Q81" t="s">
        <v>28</v>
      </c>
      <c r="R81" s="54">
        <f>R79/R80</f>
        <v>66.540950704225352</v>
      </c>
    </row>
    <row r="82" spans="1:21" ht="15.75" thickBot="1" x14ac:dyDescent="0.3"/>
    <row r="83" spans="1:21" s="10" customFormat="1" ht="21" customHeight="1" thickBot="1" x14ac:dyDescent="0.3">
      <c r="A83" s="80" t="s">
        <v>2</v>
      </c>
      <c r="B83" s="82" t="s">
        <v>3</v>
      </c>
      <c r="C83" s="84" t="s">
        <v>4</v>
      </c>
      <c r="D83" s="86" t="s">
        <v>5</v>
      </c>
      <c r="E83" s="86"/>
      <c r="F83" s="88" t="s">
        <v>6</v>
      </c>
      <c r="G83" s="90" t="s">
        <v>7</v>
      </c>
      <c r="H83" s="92" t="s">
        <v>8</v>
      </c>
      <c r="I83" s="77" t="s">
        <v>9</v>
      </c>
      <c r="J83" s="78"/>
      <c r="K83" s="78"/>
      <c r="L83" s="78"/>
      <c r="M83" s="78"/>
      <c r="N83" s="78"/>
      <c r="O83" s="78"/>
      <c r="P83" s="78"/>
      <c r="Q83" s="78"/>
      <c r="R83" s="79"/>
    </row>
    <row r="84" spans="1:21" s="10" customFormat="1" ht="15.75" customHeight="1" thickBot="1" x14ac:dyDescent="0.3">
      <c r="A84" s="81"/>
      <c r="B84" s="83"/>
      <c r="C84" s="85"/>
      <c r="D84" s="87"/>
      <c r="E84" s="87"/>
      <c r="F84" s="89"/>
      <c r="G84" s="91"/>
      <c r="H84" s="93"/>
      <c r="I84" s="36" t="s">
        <v>10</v>
      </c>
      <c r="J84" s="36" t="s">
        <v>11</v>
      </c>
      <c r="K84" s="36" t="s">
        <v>20</v>
      </c>
      <c r="L84" s="36" t="s">
        <v>21</v>
      </c>
      <c r="M84" s="36" t="s">
        <v>22</v>
      </c>
      <c r="N84" s="36" t="s">
        <v>23</v>
      </c>
      <c r="O84" s="36" t="s">
        <v>12</v>
      </c>
      <c r="P84" s="36" t="s">
        <v>24</v>
      </c>
      <c r="Q84" s="36" t="s">
        <v>13</v>
      </c>
      <c r="R84" s="37" t="s">
        <v>14</v>
      </c>
    </row>
    <row r="85" spans="1:21" s="11" customFormat="1" ht="14.25" customHeight="1" thickBot="1" x14ac:dyDescent="0.3">
      <c r="A85" s="51" t="s">
        <v>15</v>
      </c>
      <c r="B85" s="33"/>
      <c r="C85" s="33"/>
      <c r="D85" s="33"/>
      <c r="E85" s="33"/>
      <c r="F85" s="33"/>
      <c r="G85" s="33"/>
      <c r="H85" s="34"/>
      <c r="I85" s="35" t="str">
        <f>IF(E85=6,(G85*H85*0.222)," ")</f>
        <v xml:space="preserve"> </v>
      </c>
      <c r="J85" s="35" t="str">
        <f>IF(E85=8,(H85*G85*0.395)," ")</f>
        <v xml:space="preserve"> </v>
      </c>
      <c r="K85" s="35" t="str">
        <f>IF(E85=10,(G85*H85*0.617)," ")</f>
        <v xml:space="preserve"> </v>
      </c>
      <c r="L85" s="35" t="str">
        <f>IF(E85=12,(H85*G85*0.888)," ")</f>
        <v xml:space="preserve"> </v>
      </c>
      <c r="M85" s="35" t="str">
        <f>IF(E85=14,(H85*G85*1.208)," ")</f>
        <v xml:space="preserve"> </v>
      </c>
      <c r="N85" s="35" t="str">
        <f>IF(E85=16,(H85*G85*1.578)," ")</f>
        <v xml:space="preserve"> </v>
      </c>
      <c r="O85" s="35" t="str">
        <f>IF(E85=20,(H85*G85*2.466)," ")</f>
        <v xml:space="preserve"> </v>
      </c>
      <c r="P85" s="35" t="str">
        <f>IF(E85=25,(H85*G85*3.854)," ")</f>
        <v xml:space="preserve"> </v>
      </c>
      <c r="Q85" s="35" t="str">
        <f>IF(E85=32,(H85*G85*6.314)," ")</f>
        <v xml:space="preserve"> </v>
      </c>
      <c r="R85" s="35" t="str">
        <f>IF(E85=40,(H85*G85*9.866)," ")</f>
        <v xml:space="preserve"> </v>
      </c>
    </row>
    <row r="86" spans="1:21" s="11" customFormat="1" ht="12" customHeight="1" thickBot="1" x14ac:dyDescent="0.3">
      <c r="A86" s="49" t="s">
        <v>49</v>
      </c>
      <c r="B86" s="39"/>
      <c r="C86" s="38"/>
      <c r="D86" s="13"/>
      <c r="E86" s="13"/>
      <c r="F86" s="12"/>
      <c r="G86" s="12"/>
      <c r="H86" s="14"/>
      <c r="I86" s="35" t="str">
        <f t="shared" ref="I86:I91" si="72">IF(E86=6,(G86*H86*0.222)," ")</f>
        <v xml:space="preserve"> </v>
      </c>
      <c r="J86" s="35" t="str">
        <f t="shared" ref="J86:J91" si="73">IF(E86=8,(H86*G86*0.395)," ")</f>
        <v xml:space="preserve"> </v>
      </c>
      <c r="K86" s="35" t="str">
        <f t="shared" ref="K86:K91" si="74">IF(E86=10,(G86*H86*0.617)," ")</f>
        <v xml:space="preserve"> </v>
      </c>
      <c r="L86" s="35" t="str">
        <f t="shared" ref="L86:L91" si="75">IF(E86=12,(H86*G86*0.888)," ")</f>
        <v xml:space="preserve"> </v>
      </c>
      <c r="M86" s="35" t="str">
        <f t="shared" ref="M86:M91" si="76">IF(E86=14,(H86*G86*1.208)," ")</f>
        <v xml:space="preserve"> </v>
      </c>
      <c r="N86" s="35" t="str">
        <f t="shared" ref="N86:N91" si="77">IF(E86=16,(H86*G86*1.578)," ")</f>
        <v xml:space="preserve"> </v>
      </c>
      <c r="O86" s="35" t="str">
        <f t="shared" ref="O86:O91" si="78">IF(E86=20,(H86*G86*2.466)," ")</f>
        <v xml:space="preserve"> </v>
      </c>
      <c r="P86" s="35" t="str">
        <f t="shared" ref="P86:P91" si="79">IF(E86=25,(H86*G86*3.854)," ")</f>
        <v xml:space="preserve"> </v>
      </c>
      <c r="Q86" s="35" t="str">
        <f t="shared" ref="Q86:Q91" si="80">IF(E86=32,(H86*G86*6.314)," ")</f>
        <v xml:space="preserve"> </v>
      </c>
      <c r="R86" s="35" t="str">
        <f t="shared" ref="R86:R91" si="81">IF(E86=40,(H86*G86*9.866)," ")</f>
        <v xml:space="preserve"> </v>
      </c>
    </row>
    <row r="87" spans="1:21" s="11" customFormat="1" ht="12" customHeight="1" x14ac:dyDescent="0.25">
      <c r="A87" s="45" t="s">
        <v>50</v>
      </c>
      <c r="B87" s="41"/>
      <c r="C87" s="12">
        <v>3</v>
      </c>
      <c r="D87" s="13" t="s">
        <v>16</v>
      </c>
      <c r="E87" s="52">
        <v>8</v>
      </c>
      <c r="F87" s="12">
        <v>4</v>
      </c>
      <c r="G87" s="12">
        <f t="shared" ref="G87:G90" si="82">F87*C87</f>
        <v>12</v>
      </c>
      <c r="H87" s="14">
        <f>6.9-0.05+0.2*2+0.2*2</f>
        <v>7.6500000000000012</v>
      </c>
      <c r="I87" s="35" t="str">
        <f t="shared" si="72"/>
        <v xml:space="preserve"> </v>
      </c>
      <c r="J87" s="35">
        <f t="shared" si="73"/>
        <v>36.261000000000003</v>
      </c>
      <c r="K87" s="35" t="str">
        <f t="shared" si="74"/>
        <v xml:space="preserve"> </v>
      </c>
      <c r="L87" s="35" t="str">
        <f t="shared" si="75"/>
        <v xml:space="preserve"> </v>
      </c>
      <c r="M87" s="35" t="str">
        <f t="shared" si="76"/>
        <v xml:space="preserve"> </v>
      </c>
      <c r="N87" s="35" t="str">
        <f t="shared" si="77"/>
        <v xml:space="preserve"> </v>
      </c>
      <c r="O87" s="35" t="str">
        <f t="shared" si="78"/>
        <v xml:space="preserve"> </v>
      </c>
      <c r="P87" s="35" t="str">
        <f t="shared" si="79"/>
        <v xml:space="preserve"> </v>
      </c>
      <c r="Q87" s="35" t="str">
        <f t="shared" si="80"/>
        <v xml:space="preserve"> </v>
      </c>
      <c r="R87" s="35" t="str">
        <f t="shared" si="81"/>
        <v xml:space="preserve"> </v>
      </c>
    </row>
    <row r="88" spans="1:21" s="11" customFormat="1" ht="12" customHeight="1" x14ac:dyDescent="0.25">
      <c r="A88" s="45" t="s">
        <v>51</v>
      </c>
      <c r="B88" s="41"/>
      <c r="C88" s="12">
        <v>3</v>
      </c>
      <c r="D88" s="13" t="s">
        <v>16</v>
      </c>
      <c r="E88" s="52">
        <v>12</v>
      </c>
      <c r="F88" s="12">
        <v>4</v>
      </c>
      <c r="G88" s="12">
        <f t="shared" ref="G88" si="83">F88*C88</f>
        <v>12</v>
      </c>
      <c r="H88" s="14">
        <f>6.9-0.05+0.2*2+0.2*2</f>
        <v>7.6500000000000012</v>
      </c>
      <c r="I88" s="35" t="str">
        <f t="shared" ref="I88" si="84">IF(E88=6,(G88*H88*0.222)," ")</f>
        <v xml:space="preserve"> </v>
      </c>
      <c r="J88" s="35" t="str">
        <f t="shared" ref="J88" si="85">IF(E88=8,(H88*G88*0.395)," ")</f>
        <v xml:space="preserve"> </v>
      </c>
      <c r="K88" s="35" t="str">
        <f t="shared" ref="K88" si="86">IF(E88=10,(G88*H88*0.617)," ")</f>
        <v xml:space="preserve"> </v>
      </c>
      <c r="L88" s="35">
        <f t="shared" ref="L88" si="87">IF(E88=12,(H88*G88*0.888)," ")</f>
        <v>81.518400000000014</v>
      </c>
      <c r="M88" s="35" t="str">
        <f t="shared" ref="M88" si="88">IF(E88=14,(H88*G88*1.208)," ")</f>
        <v xml:space="preserve"> </v>
      </c>
      <c r="N88" s="35" t="str">
        <f t="shared" ref="N88" si="89">IF(E88=16,(H88*G88*1.578)," ")</f>
        <v xml:space="preserve"> </v>
      </c>
      <c r="O88" s="35" t="str">
        <f t="shared" ref="O88" si="90">IF(E88=20,(H88*G88*2.466)," ")</f>
        <v xml:space="preserve"> </v>
      </c>
      <c r="P88" s="35" t="str">
        <f t="shared" ref="P88" si="91">IF(E88=25,(H88*G88*3.854)," ")</f>
        <v xml:space="preserve"> </v>
      </c>
      <c r="Q88" s="35" t="str">
        <f t="shared" ref="Q88" si="92">IF(E88=32,(H88*G88*6.314)," ")</f>
        <v xml:space="preserve"> </v>
      </c>
      <c r="R88" s="35" t="str">
        <f t="shared" ref="R88" si="93">IF(E88=40,(H88*G88*9.866)," ")</f>
        <v xml:space="preserve"> </v>
      </c>
    </row>
    <row r="89" spans="1:21" s="11" customFormat="1" ht="12" customHeight="1" x14ac:dyDescent="0.25">
      <c r="A89" s="45" t="s">
        <v>48</v>
      </c>
      <c r="B89" s="12"/>
      <c r="C89" s="12">
        <v>36</v>
      </c>
      <c r="D89" s="13" t="s">
        <v>16</v>
      </c>
      <c r="E89" s="52">
        <v>6</v>
      </c>
      <c r="F89" s="12">
        <v>4</v>
      </c>
      <c r="G89" s="12">
        <f t="shared" si="82"/>
        <v>144</v>
      </c>
      <c r="H89" s="14">
        <f>0.35*3+0.2*2+10*0.006*2</f>
        <v>1.5699999999999998</v>
      </c>
      <c r="I89" s="35">
        <f t="shared" si="72"/>
        <v>50.18976</v>
      </c>
      <c r="J89" s="35" t="str">
        <f t="shared" si="73"/>
        <v xml:space="preserve"> </v>
      </c>
      <c r="K89" s="35" t="str">
        <f t="shared" si="74"/>
        <v xml:space="preserve"> </v>
      </c>
      <c r="L89" s="35" t="str">
        <f t="shared" si="75"/>
        <v xml:space="preserve"> </v>
      </c>
      <c r="M89" s="35" t="str">
        <f t="shared" si="76"/>
        <v xml:space="preserve"> </v>
      </c>
      <c r="N89" s="35" t="str">
        <f t="shared" si="77"/>
        <v xml:space="preserve"> </v>
      </c>
      <c r="O89" s="35" t="str">
        <f t="shared" si="78"/>
        <v xml:space="preserve"> </v>
      </c>
      <c r="P89" s="35" t="str">
        <f t="shared" si="79"/>
        <v xml:space="preserve"> </v>
      </c>
      <c r="Q89" s="35" t="str">
        <f t="shared" si="80"/>
        <v xml:space="preserve"> </v>
      </c>
      <c r="R89" s="35" t="str">
        <f t="shared" si="81"/>
        <v xml:space="preserve"> </v>
      </c>
    </row>
    <row r="90" spans="1:21" s="11" customFormat="1" ht="12" customHeight="1" x14ac:dyDescent="0.25">
      <c r="A90" s="45"/>
      <c r="B90" s="41"/>
      <c r="C90" s="12">
        <f>6.9/0.2</f>
        <v>34.5</v>
      </c>
      <c r="D90" s="13" t="s">
        <v>16</v>
      </c>
      <c r="E90" s="13">
        <v>6</v>
      </c>
      <c r="F90" s="12">
        <v>4</v>
      </c>
      <c r="G90" s="12">
        <f t="shared" si="82"/>
        <v>138</v>
      </c>
      <c r="H90" s="14">
        <f>+((0.2*0.35)*2+20*E90/1000)</f>
        <v>0.26</v>
      </c>
      <c r="I90" s="35">
        <f t="shared" si="72"/>
        <v>7.9653600000000004</v>
      </c>
      <c r="J90" s="35" t="str">
        <f t="shared" si="73"/>
        <v xml:space="preserve"> </v>
      </c>
      <c r="K90" s="35" t="str">
        <f t="shared" si="74"/>
        <v xml:space="preserve"> </v>
      </c>
      <c r="L90" s="35" t="str">
        <f t="shared" si="75"/>
        <v xml:space="preserve"> </v>
      </c>
      <c r="M90" s="35" t="str">
        <f t="shared" si="76"/>
        <v xml:space="preserve"> </v>
      </c>
      <c r="N90" s="35" t="str">
        <f t="shared" si="77"/>
        <v xml:space="preserve"> </v>
      </c>
      <c r="O90" s="35" t="str">
        <f t="shared" si="78"/>
        <v xml:space="preserve"> </v>
      </c>
      <c r="P90" s="35" t="str">
        <f t="shared" si="79"/>
        <v xml:space="preserve"> </v>
      </c>
      <c r="Q90" s="35" t="str">
        <f t="shared" si="80"/>
        <v xml:space="preserve"> </v>
      </c>
      <c r="R90" s="35" t="str">
        <f t="shared" si="81"/>
        <v xml:space="preserve"> </v>
      </c>
    </row>
    <row r="91" spans="1:21" s="11" customFormat="1" ht="12" customHeight="1" thickBot="1" x14ac:dyDescent="0.3">
      <c r="A91" s="53"/>
      <c r="B91" s="15"/>
      <c r="C91" s="15"/>
      <c r="D91" s="16"/>
      <c r="E91" s="16"/>
      <c r="F91" s="15"/>
      <c r="G91" s="15"/>
      <c r="H91" s="42"/>
      <c r="I91" s="35" t="str">
        <f t="shared" si="72"/>
        <v xml:space="preserve"> </v>
      </c>
      <c r="J91" s="35" t="str">
        <f t="shared" si="73"/>
        <v xml:space="preserve"> </v>
      </c>
      <c r="K91" s="35" t="str">
        <f t="shared" si="74"/>
        <v xml:space="preserve"> </v>
      </c>
      <c r="L91" s="35" t="str">
        <f t="shared" si="75"/>
        <v xml:space="preserve"> </v>
      </c>
      <c r="M91" s="35" t="str">
        <f t="shared" si="76"/>
        <v xml:space="preserve"> </v>
      </c>
      <c r="N91" s="35" t="str">
        <f t="shared" si="77"/>
        <v xml:space="preserve"> </v>
      </c>
      <c r="O91" s="35" t="str">
        <f t="shared" si="78"/>
        <v xml:space="preserve"> </v>
      </c>
      <c r="P91" s="35" t="str">
        <f t="shared" si="79"/>
        <v xml:space="preserve"> </v>
      </c>
      <c r="Q91" s="35" t="str">
        <f t="shared" si="80"/>
        <v xml:space="preserve"> </v>
      </c>
      <c r="R91" s="35" t="str">
        <f t="shared" si="81"/>
        <v xml:space="preserve"> </v>
      </c>
    </row>
    <row r="92" spans="1:21" ht="17.25" customHeight="1" x14ac:dyDescent="0.25">
      <c r="A92" s="68" t="s">
        <v>17</v>
      </c>
      <c r="B92" s="69"/>
      <c r="C92" s="69"/>
      <c r="D92" s="69"/>
      <c r="E92" s="69"/>
      <c r="F92" s="69"/>
      <c r="G92" s="69"/>
      <c r="H92" s="70"/>
      <c r="I92" s="48">
        <v>0.222</v>
      </c>
      <c r="J92" s="17">
        <v>0.39500000000000002</v>
      </c>
      <c r="K92" s="17">
        <v>0.61699999999999999</v>
      </c>
      <c r="L92" s="17">
        <v>0.88800000000000001</v>
      </c>
      <c r="M92" s="17">
        <v>1.208</v>
      </c>
      <c r="N92" s="17">
        <v>1.5780000000000001</v>
      </c>
      <c r="O92" s="17">
        <v>2.4660000000000002</v>
      </c>
      <c r="P92" s="17">
        <v>3.8540000000000001</v>
      </c>
      <c r="Q92" s="17">
        <v>6.3140000000000001</v>
      </c>
      <c r="R92" s="17">
        <v>9.8659999999999997</v>
      </c>
      <c r="T92" s="43"/>
      <c r="U92" s="43"/>
    </row>
    <row r="93" spans="1:21" ht="15" customHeight="1" thickBot="1" x14ac:dyDescent="0.3">
      <c r="A93" s="71" t="s">
        <v>18</v>
      </c>
      <c r="B93" s="72"/>
      <c r="C93" s="72"/>
      <c r="D93" s="72"/>
      <c r="E93" s="72"/>
      <c r="F93" s="72"/>
      <c r="G93" s="72"/>
      <c r="H93" s="73"/>
      <c r="I93" s="47">
        <f>SUM(I85:I91)</f>
        <v>58.155119999999997</v>
      </c>
      <c r="J93" s="47">
        <f t="shared" ref="J93:R93" si="94">SUM(J85:J91)</f>
        <v>36.261000000000003</v>
      </c>
      <c r="K93" s="47">
        <f t="shared" si="94"/>
        <v>0</v>
      </c>
      <c r="L93" s="47">
        <f t="shared" si="94"/>
        <v>81.518400000000014</v>
      </c>
      <c r="M93" s="47">
        <f t="shared" si="94"/>
        <v>0</v>
      </c>
      <c r="N93" s="47">
        <f t="shared" si="94"/>
        <v>0</v>
      </c>
      <c r="O93" s="47">
        <f t="shared" si="94"/>
        <v>0</v>
      </c>
      <c r="P93" s="47">
        <f t="shared" si="94"/>
        <v>0</v>
      </c>
      <c r="Q93" s="47">
        <f t="shared" si="94"/>
        <v>0</v>
      </c>
      <c r="R93" s="47">
        <f t="shared" si="94"/>
        <v>0</v>
      </c>
      <c r="T93" s="43"/>
      <c r="U93" s="43"/>
    </row>
    <row r="94" spans="1:21" s="19" customFormat="1" ht="16.5" customHeight="1" thickBot="1" x14ac:dyDescent="0.25">
      <c r="A94" s="74" t="s">
        <v>19</v>
      </c>
      <c r="B94" s="75"/>
      <c r="C94" s="75"/>
      <c r="D94" s="75"/>
      <c r="E94" s="75"/>
      <c r="F94" s="75"/>
      <c r="G94" s="75"/>
      <c r="H94" s="76"/>
      <c r="I94" s="25"/>
      <c r="J94" s="18"/>
      <c r="K94" s="18"/>
      <c r="L94" s="18"/>
      <c r="M94" s="18"/>
      <c r="N94" s="18"/>
      <c r="O94" s="18"/>
      <c r="P94" s="25"/>
      <c r="Q94" s="25"/>
      <c r="R94" s="44">
        <f>(SUM(I93:R93))</f>
        <v>175.93452000000002</v>
      </c>
      <c r="T94" s="50"/>
      <c r="U94" s="50"/>
    </row>
    <row r="95" spans="1:21" x14ac:dyDescent="0.25">
      <c r="Q95" t="s">
        <v>27</v>
      </c>
      <c r="R95" s="46">
        <f>6.9*0.4*0.25</f>
        <v>0.69000000000000006</v>
      </c>
    </row>
    <row r="96" spans="1:21" x14ac:dyDescent="0.25">
      <c r="Q96" t="s">
        <v>28</v>
      </c>
      <c r="R96" s="54">
        <f>R94/R95</f>
        <v>254.97756521739132</v>
      </c>
    </row>
  </sheetData>
  <mergeCells count="67">
    <mergeCell ref="A13:H13"/>
    <mergeCell ref="A15:H15"/>
    <mergeCell ref="A16:H16"/>
    <mergeCell ref="H3:H4"/>
    <mergeCell ref="L2:M2"/>
    <mergeCell ref="I3:R3"/>
    <mergeCell ref="A3:A4"/>
    <mergeCell ref="B3:B4"/>
    <mergeCell ref="C3:C4"/>
    <mergeCell ref="D3:E4"/>
    <mergeCell ref="F3:F4"/>
    <mergeCell ref="G3:G4"/>
    <mergeCell ref="G21:G22"/>
    <mergeCell ref="H21:H22"/>
    <mergeCell ref="I21:R21"/>
    <mergeCell ref="A31:H31"/>
    <mergeCell ref="A32:H32"/>
    <mergeCell ref="A21:A22"/>
    <mergeCell ref="B21:B22"/>
    <mergeCell ref="C21:C22"/>
    <mergeCell ref="D21:E22"/>
    <mergeCell ref="F21:F22"/>
    <mergeCell ref="A33:H33"/>
    <mergeCell ref="A37:A38"/>
    <mergeCell ref="B37:B38"/>
    <mergeCell ref="C37:C38"/>
    <mergeCell ref="D37:E38"/>
    <mergeCell ref="F37:F38"/>
    <mergeCell ref="G37:G38"/>
    <mergeCell ref="H37:H38"/>
    <mergeCell ref="I37:R37"/>
    <mergeCell ref="A47:H47"/>
    <mergeCell ref="A48:H48"/>
    <mergeCell ref="A49:H49"/>
    <mergeCell ref="A53:A54"/>
    <mergeCell ref="B53:B54"/>
    <mergeCell ref="C53:C54"/>
    <mergeCell ref="D53:E54"/>
    <mergeCell ref="F53:F54"/>
    <mergeCell ref="G53:G54"/>
    <mergeCell ref="H53:H54"/>
    <mergeCell ref="I53:R53"/>
    <mergeCell ref="A63:H63"/>
    <mergeCell ref="A64:H64"/>
    <mergeCell ref="A65:H65"/>
    <mergeCell ref="A69:A70"/>
    <mergeCell ref="B69:B70"/>
    <mergeCell ref="C69:C70"/>
    <mergeCell ref="D69:E70"/>
    <mergeCell ref="F69:F70"/>
    <mergeCell ref="G69:G70"/>
    <mergeCell ref="H69:H70"/>
    <mergeCell ref="A92:H92"/>
    <mergeCell ref="A93:H93"/>
    <mergeCell ref="A94:H94"/>
    <mergeCell ref="I69:R69"/>
    <mergeCell ref="A77:H77"/>
    <mergeCell ref="A78:H78"/>
    <mergeCell ref="A79:H79"/>
    <mergeCell ref="A83:A84"/>
    <mergeCell ref="B83:B84"/>
    <mergeCell ref="C83:C84"/>
    <mergeCell ref="D83:E84"/>
    <mergeCell ref="F83:F84"/>
    <mergeCell ref="G83:G84"/>
    <mergeCell ref="H83:H84"/>
    <mergeCell ref="I83:R83"/>
  </mergeCells>
  <phoneticPr fontId="14" type="noConversion"/>
  <pageMargins left="0.7" right="0.7" top="0.75" bottom="0.75" header="0.3" footer="0.3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U60"/>
  <sheetViews>
    <sheetView view="pageBreakPreview" zoomScale="110" zoomScaleNormal="85" zoomScaleSheetLayoutView="110" workbookViewId="0">
      <selection activeCell="H24" sqref="H24"/>
    </sheetView>
  </sheetViews>
  <sheetFormatPr baseColWidth="10" defaultRowHeight="15" x14ac:dyDescent="0.25"/>
  <cols>
    <col min="1" max="1" width="26.42578125" customWidth="1"/>
    <col min="2" max="2" width="3.42578125" style="20" customWidth="1"/>
    <col min="3" max="3" width="5" style="21" customWidth="1"/>
    <col min="4" max="4" width="4.5703125" style="22" customWidth="1"/>
    <col min="5" max="6" width="4" style="22" customWidth="1"/>
    <col min="7" max="7" width="4.85546875" style="21" customWidth="1"/>
    <col min="8" max="8" width="7.28515625" style="23" customWidth="1"/>
    <col min="9" max="10" width="12.140625" style="24" customWidth="1"/>
    <col min="11" max="11" width="11.42578125" style="24" customWidth="1"/>
    <col min="12" max="12" width="32.42578125" style="24" bestFit="1" customWidth="1"/>
    <col min="13" max="13" width="12.140625" style="24" customWidth="1"/>
    <col min="14" max="14" width="13.7109375" style="24" customWidth="1"/>
    <col min="15" max="15" width="13.42578125" style="24" customWidth="1"/>
    <col min="16" max="16" width="12" style="24" customWidth="1"/>
    <col min="17" max="17" width="13.42578125" customWidth="1"/>
    <col min="18" max="18" width="14.140625" customWidth="1"/>
    <col min="19" max="19" width="6.28515625" customWidth="1"/>
    <col min="20" max="20" width="13.5703125" customWidth="1"/>
    <col min="21" max="21" width="11.42578125" customWidth="1"/>
    <col min="257" max="257" width="22.5703125" customWidth="1"/>
    <col min="258" max="258" width="3.42578125" customWidth="1"/>
    <col min="259" max="259" width="5.140625" customWidth="1"/>
    <col min="260" max="260" width="4.5703125" customWidth="1"/>
    <col min="261" max="262" width="4" customWidth="1"/>
    <col min="263" max="263" width="6.140625" customWidth="1"/>
    <col min="264" max="264" width="7.28515625" customWidth="1"/>
    <col min="265" max="265" width="9.42578125" customWidth="1"/>
    <col min="266" max="266" width="9.5703125" bestFit="1" customWidth="1"/>
    <col min="267" max="267" width="12.85546875" bestFit="1" customWidth="1"/>
    <col min="268" max="268" width="13.42578125" customWidth="1"/>
    <col min="269" max="269" width="13" customWidth="1"/>
    <col min="270" max="270" width="12.5703125" customWidth="1"/>
    <col min="271" max="272" width="14.140625" customWidth="1"/>
    <col min="273" max="273" width="13.42578125" bestFit="1" customWidth="1"/>
    <col min="274" max="274" width="15.42578125" customWidth="1"/>
    <col min="513" max="513" width="22.5703125" customWidth="1"/>
    <col min="514" max="514" width="3.42578125" customWidth="1"/>
    <col min="515" max="515" width="5.140625" customWidth="1"/>
    <col min="516" max="516" width="4.5703125" customWidth="1"/>
    <col min="517" max="518" width="4" customWidth="1"/>
    <col min="519" max="519" width="6.140625" customWidth="1"/>
    <col min="520" max="520" width="7.28515625" customWidth="1"/>
    <col min="521" max="521" width="9.42578125" customWidth="1"/>
    <col min="522" max="522" width="9.5703125" bestFit="1" customWidth="1"/>
    <col min="523" max="523" width="12.85546875" bestFit="1" customWidth="1"/>
    <col min="524" max="524" width="13.42578125" customWidth="1"/>
    <col min="525" max="525" width="13" customWidth="1"/>
    <col min="526" max="526" width="12.5703125" customWidth="1"/>
    <col min="527" max="528" width="14.140625" customWidth="1"/>
    <col min="529" max="529" width="13.42578125" bestFit="1" customWidth="1"/>
    <col min="530" max="530" width="15.42578125" customWidth="1"/>
    <col min="769" max="769" width="22.5703125" customWidth="1"/>
    <col min="770" max="770" width="3.42578125" customWidth="1"/>
    <col min="771" max="771" width="5.140625" customWidth="1"/>
    <col min="772" max="772" width="4.5703125" customWidth="1"/>
    <col min="773" max="774" width="4" customWidth="1"/>
    <col min="775" max="775" width="6.140625" customWidth="1"/>
    <col min="776" max="776" width="7.28515625" customWidth="1"/>
    <col min="777" max="777" width="9.42578125" customWidth="1"/>
    <col min="778" max="778" width="9.5703125" bestFit="1" customWidth="1"/>
    <col min="779" max="779" width="12.85546875" bestFit="1" customWidth="1"/>
    <col min="780" max="780" width="13.42578125" customWidth="1"/>
    <col min="781" max="781" width="13" customWidth="1"/>
    <col min="782" max="782" width="12.5703125" customWidth="1"/>
    <col min="783" max="784" width="14.140625" customWidth="1"/>
    <col min="785" max="785" width="13.42578125" bestFit="1" customWidth="1"/>
    <col min="786" max="786" width="15.42578125" customWidth="1"/>
    <col min="1025" max="1025" width="22.5703125" customWidth="1"/>
    <col min="1026" max="1026" width="3.42578125" customWidth="1"/>
    <col min="1027" max="1027" width="5.140625" customWidth="1"/>
    <col min="1028" max="1028" width="4.5703125" customWidth="1"/>
    <col min="1029" max="1030" width="4" customWidth="1"/>
    <col min="1031" max="1031" width="6.140625" customWidth="1"/>
    <col min="1032" max="1032" width="7.28515625" customWidth="1"/>
    <col min="1033" max="1033" width="9.42578125" customWidth="1"/>
    <col min="1034" max="1034" width="9.5703125" bestFit="1" customWidth="1"/>
    <col min="1035" max="1035" width="12.85546875" bestFit="1" customWidth="1"/>
    <col min="1036" max="1036" width="13.42578125" customWidth="1"/>
    <col min="1037" max="1037" width="13" customWidth="1"/>
    <col min="1038" max="1038" width="12.5703125" customWidth="1"/>
    <col min="1039" max="1040" width="14.140625" customWidth="1"/>
    <col min="1041" max="1041" width="13.42578125" bestFit="1" customWidth="1"/>
    <col min="1042" max="1042" width="15.42578125" customWidth="1"/>
    <col min="1281" max="1281" width="22.5703125" customWidth="1"/>
    <col min="1282" max="1282" width="3.42578125" customWidth="1"/>
    <col min="1283" max="1283" width="5.140625" customWidth="1"/>
    <col min="1284" max="1284" width="4.5703125" customWidth="1"/>
    <col min="1285" max="1286" width="4" customWidth="1"/>
    <col min="1287" max="1287" width="6.140625" customWidth="1"/>
    <col min="1288" max="1288" width="7.28515625" customWidth="1"/>
    <col min="1289" max="1289" width="9.42578125" customWidth="1"/>
    <col min="1290" max="1290" width="9.5703125" bestFit="1" customWidth="1"/>
    <col min="1291" max="1291" width="12.85546875" bestFit="1" customWidth="1"/>
    <col min="1292" max="1292" width="13.42578125" customWidth="1"/>
    <col min="1293" max="1293" width="13" customWidth="1"/>
    <col min="1294" max="1294" width="12.5703125" customWidth="1"/>
    <col min="1295" max="1296" width="14.140625" customWidth="1"/>
    <col min="1297" max="1297" width="13.42578125" bestFit="1" customWidth="1"/>
    <col min="1298" max="1298" width="15.42578125" customWidth="1"/>
    <col min="1537" max="1537" width="22.5703125" customWidth="1"/>
    <col min="1538" max="1538" width="3.42578125" customWidth="1"/>
    <col min="1539" max="1539" width="5.140625" customWidth="1"/>
    <col min="1540" max="1540" width="4.5703125" customWidth="1"/>
    <col min="1541" max="1542" width="4" customWidth="1"/>
    <col min="1543" max="1543" width="6.140625" customWidth="1"/>
    <col min="1544" max="1544" width="7.28515625" customWidth="1"/>
    <col min="1545" max="1545" width="9.42578125" customWidth="1"/>
    <col min="1546" max="1546" width="9.5703125" bestFit="1" customWidth="1"/>
    <col min="1547" max="1547" width="12.85546875" bestFit="1" customWidth="1"/>
    <col min="1548" max="1548" width="13.42578125" customWidth="1"/>
    <col min="1549" max="1549" width="13" customWidth="1"/>
    <col min="1550" max="1550" width="12.5703125" customWidth="1"/>
    <col min="1551" max="1552" width="14.140625" customWidth="1"/>
    <col min="1553" max="1553" width="13.42578125" bestFit="1" customWidth="1"/>
    <col min="1554" max="1554" width="15.42578125" customWidth="1"/>
    <col min="1793" max="1793" width="22.5703125" customWidth="1"/>
    <col min="1794" max="1794" width="3.42578125" customWidth="1"/>
    <col min="1795" max="1795" width="5.140625" customWidth="1"/>
    <col min="1796" max="1796" width="4.5703125" customWidth="1"/>
    <col min="1797" max="1798" width="4" customWidth="1"/>
    <col min="1799" max="1799" width="6.140625" customWidth="1"/>
    <col min="1800" max="1800" width="7.28515625" customWidth="1"/>
    <col min="1801" max="1801" width="9.42578125" customWidth="1"/>
    <col min="1802" max="1802" width="9.5703125" bestFit="1" customWidth="1"/>
    <col min="1803" max="1803" width="12.85546875" bestFit="1" customWidth="1"/>
    <col min="1804" max="1804" width="13.42578125" customWidth="1"/>
    <col min="1805" max="1805" width="13" customWidth="1"/>
    <col min="1806" max="1806" width="12.5703125" customWidth="1"/>
    <col min="1807" max="1808" width="14.140625" customWidth="1"/>
    <col min="1809" max="1809" width="13.42578125" bestFit="1" customWidth="1"/>
    <col min="1810" max="1810" width="15.42578125" customWidth="1"/>
    <col min="2049" max="2049" width="22.5703125" customWidth="1"/>
    <col min="2050" max="2050" width="3.42578125" customWidth="1"/>
    <col min="2051" max="2051" width="5.140625" customWidth="1"/>
    <col min="2052" max="2052" width="4.5703125" customWidth="1"/>
    <col min="2053" max="2054" width="4" customWidth="1"/>
    <col min="2055" max="2055" width="6.140625" customWidth="1"/>
    <col min="2056" max="2056" width="7.28515625" customWidth="1"/>
    <col min="2057" max="2057" width="9.42578125" customWidth="1"/>
    <col min="2058" max="2058" width="9.5703125" bestFit="1" customWidth="1"/>
    <col min="2059" max="2059" width="12.85546875" bestFit="1" customWidth="1"/>
    <col min="2060" max="2060" width="13.42578125" customWidth="1"/>
    <col min="2061" max="2061" width="13" customWidth="1"/>
    <col min="2062" max="2062" width="12.5703125" customWidth="1"/>
    <col min="2063" max="2064" width="14.140625" customWidth="1"/>
    <col min="2065" max="2065" width="13.42578125" bestFit="1" customWidth="1"/>
    <col min="2066" max="2066" width="15.42578125" customWidth="1"/>
    <col min="2305" max="2305" width="22.5703125" customWidth="1"/>
    <col min="2306" max="2306" width="3.42578125" customWidth="1"/>
    <col min="2307" max="2307" width="5.140625" customWidth="1"/>
    <col min="2308" max="2308" width="4.5703125" customWidth="1"/>
    <col min="2309" max="2310" width="4" customWidth="1"/>
    <col min="2311" max="2311" width="6.140625" customWidth="1"/>
    <col min="2312" max="2312" width="7.28515625" customWidth="1"/>
    <col min="2313" max="2313" width="9.42578125" customWidth="1"/>
    <col min="2314" max="2314" width="9.5703125" bestFit="1" customWidth="1"/>
    <col min="2315" max="2315" width="12.85546875" bestFit="1" customWidth="1"/>
    <col min="2316" max="2316" width="13.42578125" customWidth="1"/>
    <col min="2317" max="2317" width="13" customWidth="1"/>
    <col min="2318" max="2318" width="12.5703125" customWidth="1"/>
    <col min="2319" max="2320" width="14.140625" customWidth="1"/>
    <col min="2321" max="2321" width="13.42578125" bestFit="1" customWidth="1"/>
    <col min="2322" max="2322" width="15.42578125" customWidth="1"/>
    <col min="2561" max="2561" width="22.5703125" customWidth="1"/>
    <col min="2562" max="2562" width="3.42578125" customWidth="1"/>
    <col min="2563" max="2563" width="5.140625" customWidth="1"/>
    <col min="2564" max="2564" width="4.5703125" customWidth="1"/>
    <col min="2565" max="2566" width="4" customWidth="1"/>
    <col min="2567" max="2567" width="6.140625" customWidth="1"/>
    <col min="2568" max="2568" width="7.28515625" customWidth="1"/>
    <col min="2569" max="2569" width="9.42578125" customWidth="1"/>
    <col min="2570" max="2570" width="9.5703125" bestFit="1" customWidth="1"/>
    <col min="2571" max="2571" width="12.85546875" bestFit="1" customWidth="1"/>
    <col min="2572" max="2572" width="13.42578125" customWidth="1"/>
    <col min="2573" max="2573" width="13" customWidth="1"/>
    <col min="2574" max="2574" width="12.5703125" customWidth="1"/>
    <col min="2575" max="2576" width="14.140625" customWidth="1"/>
    <col min="2577" max="2577" width="13.42578125" bestFit="1" customWidth="1"/>
    <col min="2578" max="2578" width="15.42578125" customWidth="1"/>
    <col min="2817" max="2817" width="22.5703125" customWidth="1"/>
    <col min="2818" max="2818" width="3.42578125" customWidth="1"/>
    <col min="2819" max="2819" width="5.140625" customWidth="1"/>
    <col min="2820" max="2820" width="4.5703125" customWidth="1"/>
    <col min="2821" max="2822" width="4" customWidth="1"/>
    <col min="2823" max="2823" width="6.140625" customWidth="1"/>
    <col min="2824" max="2824" width="7.28515625" customWidth="1"/>
    <col min="2825" max="2825" width="9.42578125" customWidth="1"/>
    <col min="2826" max="2826" width="9.5703125" bestFit="1" customWidth="1"/>
    <col min="2827" max="2827" width="12.85546875" bestFit="1" customWidth="1"/>
    <col min="2828" max="2828" width="13.42578125" customWidth="1"/>
    <col min="2829" max="2829" width="13" customWidth="1"/>
    <col min="2830" max="2830" width="12.5703125" customWidth="1"/>
    <col min="2831" max="2832" width="14.140625" customWidth="1"/>
    <col min="2833" max="2833" width="13.42578125" bestFit="1" customWidth="1"/>
    <col min="2834" max="2834" width="15.42578125" customWidth="1"/>
    <col min="3073" max="3073" width="22.5703125" customWidth="1"/>
    <col min="3074" max="3074" width="3.42578125" customWidth="1"/>
    <col min="3075" max="3075" width="5.140625" customWidth="1"/>
    <col min="3076" max="3076" width="4.5703125" customWidth="1"/>
    <col min="3077" max="3078" width="4" customWidth="1"/>
    <col min="3079" max="3079" width="6.140625" customWidth="1"/>
    <col min="3080" max="3080" width="7.28515625" customWidth="1"/>
    <col min="3081" max="3081" width="9.42578125" customWidth="1"/>
    <col min="3082" max="3082" width="9.5703125" bestFit="1" customWidth="1"/>
    <col min="3083" max="3083" width="12.85546875" bestFit="1" customWidth="1"/>
    <col min="3084" max="3084" width="13.42578125" customWidth="1"/>
    <col min="3085" max="3085" width="13" customWidth="1"/>
    <col min="3086" max="3086" width="12.5703125" customWidth="1"/>
    <col min="3087" max="3088" width="14.140625" customWidth="1"/>
    <col min="3089" max="3089" width="13.42578125" bestFit="1" customWidth="1"/>
    <col min="3090" max="3090" width="15.42578125" customWidth="1"/>
    <col min="3329" max="3329" width="22.5703125" customWidth="1"/>
    <col min="3330" max="3330" width="3.42578125" customWidth="1"/>
    <col min="3331" max="3331" width="5.140625" customWidth="1"/>
    <col min="3332" max="3332" width="4.5703125" customWidth="1"/>
    <col min="3333" max="3334" width="4" customWidth="1"/>
    <col min="3335" max="3335" width="6.140625" customWidth="1"/>
    <col min="3336" max="3336" width="7.28515625" customWidth="1"/>
    <col min="3337" max="3337" width="9.42578125" customWidth="1"/>
    <col min="3338" max="3338" width="9.5703125" bestFit="1" customWidth="1"/>
    <col min="3339" max="3339" width="12.85546875" bestFit="1" customWidth="1"/>
    <col min="3340" max="3340" width="13.42578125" customWidth="1"/>
    <col min="3341" max="3341" width="13" customWidth="1"/>
    <col min="3342" max="3342" width="12.5703125" customWidth="1"/>
    <col min="3343" max="3344" width="14.140625" customWidth="1"/>
    <col min="3345" max="3345" width="13.42578125" bestFit="1" customWidth="1"/>
    <col min="3346" max="3346" width="15.42578125" customWidth="1"/>
    <col min="3585" max="3585" width="22.5703125" customWidth="1"/>
    <col min="3586" max="3586" width="3.42578125" customWidth="1"/>
    <col min="3587" max="3587" width="5.140625" customWidth="1"/>
    <col min="3588" max="3588" width="4.5703125" customWidth="1"/>
    <col min="3589" max="3590" width="4" customWidth="1"/>
    <col min="3591" max="3591" width="6.140625" customWidth="1"/>
    <col min="3592" max="3592" width="7.28515625" customWidth="1"/>
    <col min="3593" max="3593" width="9.42578125" customWidth="1"/>
    <col min="3594" max="3594" width="9.5703125" bestFit="1" customWidth="1"/>
    <col min="3595" max="3595" width="12.85546875" bestFit="1" customWidth="1"/>
    <col min="3596" max="3596" width="13.42578125" customWidth="1"/>
    <col min="3597" max="3597" width="13" customWidth="1"/>
    <col min="3598" max="3598" width="12.5703125" customWidth="1"/>
    <col min="3599" max="3600" width="14.140625" customWidth="1"/>
    <col min="3601" max="3601" width="13.42578125" bestFit="1" customWidth="1"/>
    <col min="3602" max="3602" width="15.42578125" customWidth="1"/>
    <col min="3841" max="3841" width="22.5703125" customWidth="1"/>
    <col min="3842" max="3842" width="3.42578125" customWidth="1"/>
    <col min="3843" max="3843" width="5.140625" customWidth="1"/>
    <col min="3844" max="3844" width="4.5703125" customWidth="1"/>
    <col min="3845" max="3846" width="4" customWidth="1"/>
    <col min="3847" max="3847" width="6.140625" customWidth="1"/>
    <col min="3848" max="3848" width="7.28515625" customWidth="1"/>
    <col min="3849" max="3849" width="9.42578125" customWidth="1"/>
    <col min="3850" max="3850" width="9.5703125" bestFit="1" customWidth="1"/>
    <col min="3851" max="3851" width="12.85546875" bestFit="1" customWidth="1"/>
    <col min="3852" max="3852" width="13.42578125" customWidth="1"/>
    <col min="3853" max="3853" width="13" customWidth="1"/>
    <col min="3854" max="3854" width="12.5703125" customWidth="1"/>
    <col min="3855" max="3856" width="14.140625" customWidth="1"/>
    <col min="3857" max="3857" width="13.42578125" bestFit="1" customWidth="1"/>
    <col min="3858" max="3858" width="15.42578125" customWidth="1"/>
    <col min="4097" max="4097" width="22.5703125" customWidth="1"/>
    <col min="4098" max="4098" width="3.42578125" customWidth="1"/>
    <col min="4099" max="4099" width="5.140625" customWidth="1"/>
    <col min="4100" max="4100" width="4.5703125" customWidth="1"/>
    <col min="4101" max="4102" width="4" customWidth="1"/>
    <col min="4103" max="4103" width="6.140625" customWidth="1"/>
    <col min="4104" max="4104" width="7.28515625" customWidth="1"/>
    <col min="4105" max="4105" width="9.42578125" customWidth="1"/>
    <col min="4106" max="4106" width="9.5703125" bestFit="1" customWidth="1"/>
    <col min="4107" max="4107" width="12.85546875" bestFit="1" customWidth="1"/>
    <col min="4108" max="4108" width="13.42578125" customWidth="1"/>
    <col min="4109" max="4109" width="13" customWidth="1"/>
    <col min="4110" max="4110" width="12.5703125" customWidth="1"/>
    <col min="4111" max="4112" width="14.140625" customWidth="1"/>
    <col min="4113" max="4113" width="13.42578125" bestFit="1" customWidth="1"/>
    <col min="4114" max="4114" width="15.42578125" customWidth="1"/>
    <col min="4353" max="4353" width="22.5703125" customWidth="1"/>
    <col min="4354" max="4354" width="3.42578125" customWidth="1"/>
    <col min="4355" max="4355" width="5.140625" customWidth="1"/>
    <col min="4356" max="4356" width="4.5703125" customWidth="1"/>
    <col min="4357" max="4358" width="4" customWidth="1"/>
    <col min="4359" max="4359" width="6.140625" customWidth="1"/>
    <col min="4360" max="4360" width="7.28515625" customWidth="1"/>
    <col min="4361" max="4361" width="9.42578125" customWidth="1"/>
    <col min="4362" max="4362" width="9.5703125" bestFit="1" customWidth="1"/>
    <col min="4363" max="4363" width="12.85546875" bestFit="1" customWidth="1"/>
    <col min="4364" max="4364" width="13.42578125" customWidth="1"/>
    <col min="4365" max="4365" width="13" customWidth="1"/>
    <col min="4366" max="4366" width="12.5703125" customWidth="1"/>
    <col min="4367" max="4368" width="14.140625" customWidth="1"/>
    <col min="4369" max="4369" width="13.42578125" bestFit="1" customWidth="1"/>
    <col min="4370" max="4370" width="15.42578125" customWidth="1"/>
    <col min="4609" max="4609" width="22.5703125" customWidth="1"/>
    <col min="4610" max="4610" width="3.42578125" customWidth="1"/>
    <col min="4611" max="4611" width="5.140625" customWidth="1"/>
    <col min="4612" max="4612" width="4.5703125" customWidth="1"/>
    <col min="4613" max="4614" width="4" customWidth="1"/>
    <col min="4615" max="4615" width="6.140625" customWidth="1"/>
    <col min="4616" max="4616" width="7.28515625" customWidth="1"/>
    <col min="4617" max="4617" width="9.42578125" customWidth="1"/>
    <col min="4618" max="4618" width="9.5703125" bestFit="1" customWidth="1"/>
    <col min="4619" max="4619" width="12.85546875" bestFit="1" customWidth="1"/>
    <col min="4620" max="4620" width="13.42578125" customWidth="1"/>
    <col min="4621" max="4621" width="13" customWidth="1"/>
    <col min="4622" max="4622" width="12.5703125" customWidth="1"/>
    <col min="4623" max="4624" width="14.140625" customWidth="1"/>
    <col min="4625" max="4625" width="13.42578125" bestFit="1" customWidth="1"/>
    <col min="4626" max="4626" width="15.42578125" customWidth="1"/>
    <col min="4865" max="4865" width="22.5703125" customWidth="1"/>
    <col min="4866" max="4866" width="3.42578125" customWidth="1"/>
    <col min="4867" max="4867" width="5.140625" customWidth="1"/>
    <col min="4868" max="4868" width="4.5703125" customWidth="1"/>
    <col min="4869" max="4870" width="4" customWidth="1"/>
    <col min="4871" max="4871" width="6.140625" customWidth="1"/>
    <col min="4872" max="4872" width="7.28515625" customWidth="1"/>
    <col min="4873" max="4873" width="9.42578125" customWidth="1"/>
    <col min="4874" max="4874" width="9.5703125" bestFit="1" customWidth="1"/>
    <col min="4875" max="4875" width="12.85546875" bestFit="1" customWidth="1"/>
    <col min="4876" max="4876" width="13.42578125" customWidth="1"/>
    <col min="4877" max="4877" width="13" customWidth="1"/>
    <col min="4878" max="4878" width="12.5703125" customWidth="1"/>
    <col min="4879" max="4880" width="14.140625" customWidth="1"/>
    <col min="4881" max="4881" width="13.42578125" bestFit="1" customWidth="1"/>
    <col min="4882" max="4882" width="15.42578125" customWidth="1"/>
    <col min="5121" max="5121" width="22.5703125" customWidth="1"/>
    <col min="5122" max="5122" width="3.42578125" customWidth="1"/>
    <col min="5123" max="5123" width="5.140625" customWidth="1"/>
    <col min="5124" max="5124" width="4.5703125" customWidth="1"/>
    <col min="5125" max="5126" width="4" customWidth="1"/>
    <col min="5127" max="5127" width="6.140625" customWidth="1"/>
    <col min="5128" max="5128" width="7.28515625" customWidth="1"/>
    <col min="5129" max="5129" width="9.42578125" customWidth="1"/>
    <col min="5130" max="5130" width="9.5703125" bestFit="1" customWidth="1"/>
    <col min="5131" max="5131" width="12.85546875" bestFit="1" customWidth="1"/>
    <col min="5132" max="5132" width="13.42578125" customWidth="1"/>
    <col min="5133" max="5133" width="13" customWidth="1"/>
    <col min="5134" max="5134" width="12.5703125" customWidth="1"/>
    <col min="5135" max="5136" width="14.140625" customWidth="1"/>
    <col min="5137" max="5137" width="13.42578125" bestFit="1" customWidth="1"/>
    <col min="5138" max="5138" width="15.42578125" customWidth="1"/>
    <col min="5377" max="5377" width="22.5703125" customWidth="1"/>
    <col min="5378" max="5378" width="3.42578125" customWidth="1"/>
    <col min="5379" max="5379" width="5.140625" customWidth="1"/>
    <col min="5380" max="5380" width="4.5703125" customWidth="1"/>
    <col min="5381" max="5382" width="4" customWidth="1"/>
    <col min="5383" max="5383" width="6.140625" customWidth="1"/>
    <col min="5384" max="5384" width="7.28515625" customWidth="1"/>
    <col min="5385" max="5385" width="9.42578125" customWidth="1"/>
    <col min="5386" max="5386" width="9.5703125" bestFit="1" customWidth="1"/>
    <col min="5387" max="5387" width="12.85546875" bestFit="1" customWidth="1"/>
    <col min="5388" max="5388" width="13.42578125" customWidth="1"/>
    <col min="5389" max="5389" width="13" customWidth="1"/>
    <col min="5390" max="5390" width="12.5703125" customWidth="1"/>
    <col min="5391" max="5392" width="14.140625" customWidth="1"/>
    <col min="5393" max="5393" width="13.42578125" bestFit="1" customWidth="1"/>
    <col min="5394" max="5394" width="15.42578125" customWidth="1"/>
    <col min="5633" max="5633" width="22.5703125" customWidth="1"/>
    <col min="5634" max="5634" width="3.42578125" customWidth="1"/>
    <col min="5635" max="5635" width="5.140625" customWidth="1"/>
    <col min="5636" max="5636" width="4.5703125" customWidth="1"/>
    <col min="5637" max="5638" width="4" customWidth="1"/>
    <col min="5639" max="5639" width="6.140625" customWidth="1"/>
    <col min="5640" max="5640" width="7.28515625" customWidth="1"/>
    <col min="5641" max="5641" width="9.42578125" customWidth="1"/>
    <col min="5642" max="5642" width="9.5703125" bestFit="1" customWidth="1"/>
    <col min="5643" max="5643" width="12.85546875" bestFit="1" customWidth="1"/>
    <col min="5644" max="5644" width="13.42578125" customWidth="1"/>
    <col min="5645" max="5645" width="13" customWidth="1"/>
    <col min="5646" max="5646" width="12.5703125" customWidth="1"/>
    <col min="5647" max="5648" width="14.140625" customWidth="1"/>
    <col min="5649" max="5649" width="13.42578125" bestFit="1" customWidth="1"/>
    <col min="5650" max="5650" width="15.42578125" customWidth="1"/>
    <col min="5889" max="5889" width="22.5703125" customWidth="1"/>
    <col min="5890" max="5890" width="3.42578125" customWidth="1"/>
    <col min="5891" max="5891" width="5.140625" customWidth="1"/>
    <col min="5892" max="5892" width="4.5703125" customWidth="1"/>
    <col min="5893" max="5894" width="4" customWidth="1"/>
    <col min="5895" max="5895" width="6.140625" customWidth="1"/>
    <col min="5896" max="5896" width="7.28515625" customWidth="1"/>
    <col min="5897" max="5897" width="9.42578125" customWidth="1"/>
    <col min="5898" max="5898" width="9.5703125" bestFit="1" customWidth="1"/>
    <col min="5899" max="5899" width="12.85546875" bestFit="1" customWidth="1"/>
    <col min="5900" max="5900" width="13.42578125" customWidth="1"/>
    <col min="5901" max="5901" width="13" customWidth="1"/>
    <col min="5902" max="5902" width="12.5703125" customWidth="1"/>
    <col min="5903" max="5904" width="14.140625" customWidth="1"/>
    <col min="5905" max="5905" width="13.42578125" bestFit="1" customWidth="1"/>
    <col min="5906" max="5906" width="15.42578125" customWidth="1"/>
    <col min="6145" max="6145" width="22.5703125" customWidth="1"/>
    <col min="6146" max="6146" width="3.42578125" customWidth="1"/>
    <col min="6147" max="6147" width="5.140625" customWidth="1"/>
    <col min="6148" max="6148" width="4.5703125" customWidth="1"/>
    <col min="6149" max="6150" width="4" customWidth="1"/>
    <col min="6151" max="6151" width="6.140625" customWidth="1"/>
    <col min="6152" max="6152" width="7.28515625" customWidth="1"/>
    <col min="6153" max="6153" width="9.42578125" customWidth="1"/>
    <col min="6154" max="6154" width="9.5703125" bestFit="1" customWidth="1"/>
    <col min="6155" max="6155" width="12.85546875" bestFit="1" customWidth="1"/>
    <col min="6156" max="6156" width="13.42578125" customWidth="1"/>
    <col min="6157" max="6157" width="13" customWidth="1"/>
    <col min="6158" max="6158" width="12.5703125" customWidth="1"/>
    <col min="6159" max="6160" width="14.140625" customWidth="1"/>
    <col min="6161" max="6161" width="13.42578125" bestFit="1" customWidth="1"/>
    <col min="6162" max="6162" width="15.42578125" customWidth="1"/>
    <col min="6401" max="6401" width="22.5703125" customWidth="1"/>
    <col min="6402" max="6402" width="3.42578125" customWidth="1"/>
    <col min="6403" max="6403" width="5.140625" customWidth="1"/>
    <col min="6404" max="6404" width="4.5703125" customWidth="1"/>
    <col min="6405" max="6406" width="4" customWidth="1"/>
    <col min="6407" max="6407" width="6.140625" customWidth="1"/>
    <col min="6408" max="6408" width="7.28515625" customWidth="1"/>
    <col min="6409" max="6409" width="9.42578125" customWidth="1"/>
    <col min="6410" max="6410" width="9.5703125" bestFit="1" customWidth="1"/>
    <col min="6411" max="6411" width="12.85546875" bestFit="1" customWidth="1"/>
    <col min="6412" max="6412" width="13.42578125" customWidth="1"/>
    <col min="6413" max="6413" width="13" customWidth="1"/>
    <col min="6414" max="6414" width="12.5703125" customWidth="1"/>
    <col min="6415" max="6416" width="14.140625" customWidth="1"/>
    <col min="6417" max="6417" width="13.42578125" bestFit="1" customWidth="1"/>
    <col min="6418" max="6418" width="15.42578125" customWidth="1"/>
    <col min="6657" max="6657" width="22.5703125" customWidth="1"/>
    <col min="6658" max="6658" width="3.42578125" customWidth="1"/>
    <col min="6659" max="6659" width="5.140625" customWidth="1"/>
    <col min="6660" max="6660" width="4.5703125" customWidth="1"/>
    <col min="6661" max="6662" width="4" customWidth="1"/>
    <col min="6663" max="6663" width="6.140625" customWidth="1"/>
    <col min="6664" max="6664" width="7.28515625" customWidth="1"/>
    <col min="6665" max="6665" width="9.42578125" customWidth="1"/>
    <col min="6666" max="6666" width="9.5703125" bestFit="1" customWidth="1"/>
    <col min="6667" max="6667" width="12.85546875" bestFit="1" customWidth="1"/>
    <col min="6668" max="6668" width="13.42578125" customWidth="1"/>
    <col min="6669" max="6669" width="13" customWidth="1"/>
    <col min="6670" max="6670" width="12.5703125" customWidth="1"/>
    <col min="6671" max="6672" width="14.140625" customWidth="1"/>
    <col min="6673" max="6673" width="13.42578125" bestFit="1" customWidth="1"/>
    <col min="6674" max="6674" width="15.42578125" customWidth="1"/>
    <col min="6913" max="6913" width="22.5703125" customWidth="1"/>
    <col min="6914" max="6914" width="3.42578125" customWidth="1"/>
    <col min="6915" max="6915" width="5.140625" customWidth="1"/>
    <col min="6916" max="6916" width="4.5703125" customWidth="1"/>
    <col min="6917" max="6918" width="4" customWidth="1"/>
    <col min="6919" max="6919" width="6.140625" customWidth="1"/>
    <col min="6920" max="6920" width="7.28515625" customWidth="1"/>
    <col min="6921" max="6921" width="9.42578125" customWidth="1"/>
    <col min="6922" max="6922" width="9.5703125" bestFit="1" customWidth="1"/>
    <col min="6923" max="6923" width="12.85546875" bestFit="1" customWidth="1"/>
    <col min="6924" max="6924" width="13.42578125" customWidth="1"/>
    <col min="6925" max="6925" width="13" customWidth="1"/>
    <col min="6926" max="6926" width="12.5703125" customWidth="1"/>
    <col min="6927" max="6928" width="14.140625" customWidth="1"/>
    <col min="6929" max="6929" width="13.42578125" bestFit="1" customWidth="1"/>
    <col min="6930" max="6930" width="15.42578125" customWidth="1"/>
    <col min="7169" max="7169" width="22.5703125" customWidth="1"/>
    <col min="7170" max="7170" width="3.42578125" customWidth="1"/>
    <col min="7171" max="7171" width="5.140625" customWidth="1"/>
    <col min="7172" max="7172" width="4.5703125" customWidth="1"/>
    <col min="7173" max="7174" width="4" customWidth="1"/>
    <col min="7175" max="7175" width="6.140625" customWidth="1"/>
    <col min="7176" max="7176" width="7.28515625" customWidth="1"/>
    <col min="7177" max="7177" width="9.42578125" customWidth="1"/>
    <col min="7178" max="7178" width="9.5703125" bestFit="1" customWidth="1"/>
    <col min="7179" max="7179" width="12.85546875" bestFit="1" customWidth="1"/>
    <col min="7180" max="7180" width="13.42578125" customWidth="1"/>
    <col min="7181" max="7181" width="13" customWidth="1"/>
    <col min="7182" max="7182" width="12.5703125" customWidth="1"/>
    <col min="7183" max="7184" width="14.140625" customWidth="1"/>
    <col min="7185" max="7185" width="13.42578125" bestFit="1" customWidth="1"/>
    <col min="7186" max="7186" width="15.42578125" customWidth="1"/>
    <col min="7425" max="7425" width="22.5703125" customWidth="1"/>
    <col min="7426" max="7426" width="3.42578125" customWidth="1"/>
    <col min="7427" max="7427" width="5.140625" customWidth="1"/>
    <col min="7428" max="7428" width="4.5703125" customWidth="1"/>
    <col min="7429" max="7430" width="4" customWidth="1"/>
    <col min="7431" max="7431" width="6.140625" customWidth="1"/>
    <col min="7432" max="7432" width="7.28515625" customWidth="1"/>
    <col min="7433" max="7433" width="9.42578125" customWidth="1"/>
    <col min="7434" max="7434" width="9.5703125" bestFit="1" customWidth="1"/>
    <col min="7435" max="7435" width="12.85546875" bestFit="1" customWidth="1"/>
    <col min="7436" max="7436" width="13.42578125" customWidth="1"/>
    <col min="7437" max="7437" width="13" customWidth="1"/>
    <col min="7438" max="7438" width="12.5703125" customWidth="1"/>
    <col min="7439" max="7440" width="14.140625" customWidth="1"/>
    <col min="7441" max="7441" width="13.42578125" bestFit="1" customWidth="1"/>
    <col min="7442" max="7442" width="15.42578125" customWidth="1"/>
    <col min="7681" max="7681" width="22.5703125" customWidth="1"/>
    <col min="7682" max="7682" width="3.42578125" customWidth="1"/>
    <col min="7683" max="7683" width="5.140625" customWidth="1"/>
    <col min="7684" max="7684" width="4.5703125" customWidth="1"/>
    <col min="7685" max="7686" width="4" customWidth="1"/>
    <col min="7687" max="7687" width="6.140625" customWidth="1"/>
    <col min="7688" max="7688" width="7.28515625" customWidth="1"/>
    <col min="7689" max="7689" width="9.42578125" customWidth="1"/>
    <col min="7690" max="7690" width="9.5703125" bestFit="1" customWidth="1"/>
    <col min="7691" max="7691" width="12.85546875" bestFit="1" customWidth="1"/>
    <col min="7692" max="7692" width="13.42578125" customWidth="1"/>
    <col min="7693" max="7693" width="13" customWidth="1"/>
    <col min="7694" max="7694" width="12.5703125" customWidth="1"/>
    <col min="7695" max="7696" width="14.140625" customWidth="1"/>
    <col min="7697" max="7697" width="13.42578125" bestFit="1" customWidth="1"/>
    <col min="7698" max="7698" width="15.42578125" customWidth="1"/>
    <col min="7937" max="7937" width="22.5703125" customWidth="1"/>
    <col min="7938" max="7938" width="3.42578125" customWidth="1"/>
    <col min="7939" max="7939" width="5.140625" customWidth="1"/>
    <col min="7940" max="7940" width="4.5703125" customWidth="1"/>
    <col min="7941" max="7942" width="4" customWidth="1"/>
    <col min="7943" max="7943" width="6.140625" customWidth="1"/>
    <col min="7944" max="7944" width="7.28515625" customWidth="1"/>
    <col min="7945" max="7945" width="9.42578125" customWidth="1"/>
    <col min="7946" max="7946" width="9.5703125" bestFit="1" customWidth="1"/>
    <col min="7947" max="7947" width="12.85546875" bestFit="1" customWidth="1"/>
    <col min="7948" max="7948" width="13.42578125" customWidth="1"/>
    <col min="7949" max="7949" width="13" customWidth="1"/>
    <col min="7950" max="7950" width="12.5703125" customWidth="1"/>
    <col min="7951" max="7952" width="14.140625" customWidth="1"/>
    <col min="7953" max="7953" width="13.42578125" bestFit="1" customWidth="1"/>
    <col min="7954" max="7954" width="15.42578125" customWidth="1"/>
    <col min="8193" max="8193" width="22.5703125" customWidth="1"/>
    <col min="8194" max="8194" width="3.42578125" customWidth="1"/>
    <col min="8195" max="8195" width="5.140625" customWidth="1"/>
    <col min="8196" max="8196" width="4.5703125" customWidth="1"/>
    <col min="8197" max="8198" width="4" customWidth="1"/>
    <col min="8199" max="8199" width="6.140625" customWidth="1"/>
    <col min="8200" max="8200" width="7.28515625" customWidth="1"/>
    <col min="8201" max="8201" width="9.42578125" customWidth="1"/>
    <col min="8202" max="8202" width="9.5703125" bestFit="1" customWidth="1"/>
    <col min="8203" max="8203" width="12.85546875" bestFit="1" customWidth="1"/>
    <col min="8204" max="8204" width="13.42578125" customWidth="1"/>
    <col min="8205" max="8205" width="13" customWidth="1"/>
    <col min="8206" max="8206" width="12.5703125" customWidth="1"/>
    <col min="8207" max="8208" width="14.140625" customWidth="1"/>
    <col min="8209" max="8209" width="13.42578125" bestFit="1" customWidth="1"/>
    <col min="8210" max="8210" width="15.42578125" customWidth="1"/>
    <col min="8449" max="8449" width="22.5703125" customWidth="1"/>
    <col min="8450" max="8450" width="3.42578125" customWidth="1"/>
    <col min="8451" max="8451" width="5.140625" customWidth="1"/>
    <col min="8452" max="8452" width="4.5703125" customWidth="1"/>
    <col min="8453" max="8454" width="4" customWidth="1"/>
    <col min="8455" max="8455" width="6.140625" customWidth="1"/>
    <col min="8456" max="8456" width="7.28515625" customWidth="1"/>
    <col min="8457" max="8457" width="9.42578125" customWidth="1"/>
    <col min="8458" max="8458" width="9.5703125" bestFit="1" customWidth="1"/>
    <col min="8459" max="8459" width="12.85546875" bestFit="1" customWidth="1"/>
    <col min="8460" max="8460" width="13.42578125" customWidth="1"/>
    <col min="8461" max="8461" width="13" customWidth="1"/>
    <col min="8462" max="8462" width="12.5703125" customWidth="1"/>
    <col min="8463" max="8464" width="14.140625" customWidth="1"/>
    <col min="8465" max="8465" width="13.42578125" bestFit="1" customWidth="1"/>
    <col min="8466" max="8466" width="15.42578125" customWidth="1"/>
    <col min="8705" max="8705" width="22.5703125" customWidth="1"/>
    <col min="8706" max="8706" width="3.42578125" customWidth="1"/>
    <col min="8707" max="8707" width="5.140625" customWidth="1"/>
    <col min="8708" max="8708" width="4.5703125" customWidth="1"/>
    <col min="8709" max="8710" width="4" customWidth="1"/>
    <col min="8711" max="8711" width="6.140625" customWidth="1"/>
    <col min="8712" max="8712" width="7.28515625" customWidth="1"/>
    <col min="8713" max="8713" width="9.42578125" customWidth="1"/>
    <col min="8714" max="8714" width="9.5703125" bestFit="1" customWidth="1"/>
    <col min="8715" max="8715" width="12.85546875" bestFit="1" customWidth="1"/>
    <col min="8716" max="8716" width="13.42578125" customWidth="1"/>
    <col min="8717" max="8717" width="13" customWidth="1"/>
    <col min="8718" max="8718" width="12.5703125" customWidth="1"/>
    <col min="8719" max="8720" width="14.140625" customWidth="1"/>
    <col min="8721" max="8721" width="13.42578125" bestFit="1" customWidth="1"/>
    <col min="8722" max="8722" width="15.42578125" customWidth="1"/>
    <col min="8961" max="8961" width="22.5703125" customWidth="1"/>
    <col min="8962" max="8962" width="3.42578125" customWidth="1"/>
    <col min="8963" max="8963" width="5.140625" customWidth="1"/>
    <col min="8964" max="8964" width="4.5703125" customWidth="1"/>
    <col min="8965" max="8966" width="4" customWidth="1"/>
    <col min="8967" max="8967" width="6.140625" customWidth="1"/>
    <col min="8968" max="8968" width="7.28515625" customWidth="1"/>
    <col min="8969" max="8969" width="9.42578125" customWidth="1"/>
    <col min="8970" max="8970" width="9.5703125" bestFit="1" customWidth="1"/>
    <col min="8971" max="8971" width="12.85546875" bestFit="1" customWidth="1"/>
    <col min="8972" max="8972" width="13.42578125" customWidth="1"/>
    <col min="8973" max="8973" width="13" customWidth="1"/>
    <col min="8974" max="8974" width="12.5703125" customWidth="1"/>
    <col min="8975" max="8976" width="14.140625" customWidth="1"/>
    <col min="8977" max="8977" width="13.42578125" bestFit="1" customWidth="1"/>
    <col min="8978" max="8978" width="15.42578125" customWidth="1"/>
    <col min="9217" max="9217" width="22.5703125" customWidth="1"/>
    <col min="9218" max="9218" width="3.42578125" customWidth="1"/>
    <col min="9219" max="9219" width="5.140625" customWidth="1"/>
    <col min="9220" max="9220" width="4.5703125" customWidth="1"/>
    <col min="9221" max="9222" width="4" customWidth="1"/>
    <col min="9223" max="9223" width="6.140625" customWidth="1"/>
    <col min="9224" max="9224" width="7.28515625" customWidth="1"/>
    <col min="9225" max="9225" width="9.42578125" customWidth="1"/>
    <col min="9226" max="9226" width="9.5703125" bestFit="1" customWidth="1"/>
    <col min="9227" max="9227" width="12.85546875" bestFit="1" customWidth="1"/>
    <col min="9228" max="9228" width="13.42578125" customWidth="1"/>
    <col min="9229" max="9229" width="13" customWidth="1"/>
    <col min="9230" max="9230" width="12.5703125" customWidth="1"/>
    <col min="9231" max="9232" width="14.140625" customWidth="1"/>
    <col min="9233" max="9233" width="13.42578125" bestFit="1" customWidth="1"/>
    <col min="9234" max="9234" width="15.42578125" customWidth="1"/>
    <col min="9473" max="9473" width="22.5703125" customWidth="1"/>
    <col min="9474" max="9474" width="3.42578125" customWidth="1"/>
    <col min="9475" max="9475" width="5.140625" customWidth="1"/>
    <col min="9476" max="9476" width="4.5703125" customWidth="1"/>
    <col min="9477" max="9478" width="4" customWidth="1"/>
    <col min="9479" max="9479" width="6.140625" customWidth="1"/>
    <col min="9480" max="9480" width="7.28515625" customWidth="1"/>
    <col min="9481" max="9481" width="9.42578125" customWidth="1"/>
    <col min="9482" max="9482" width="9.5703125" bestFit="1" customWidth="1"/>
    <col min="9483" max="9483" width="12.85546875" bestFit="1" customWidth="1"/>
    <col min="9484" max="9484" width="13.42578125" customWidth="1"/>
    <col min="9485" max="9485" width="13" customWidth="1"/>
    <col min="9486" max="9486" width="12.5703125" customWidth="1"/>
    <col min="9487" max="9488" width="14.140625" customWidth="1"/>
    <col min="9489" max="9489" width="13.42578125" bestFit="1" customWidth="1"/>
    <col min="9490" max="9490" width="15.42578125" customWidth="1"/>
    <col min="9729" max="9729" width="22.5703125" customWidth="1"/>
    <col min="9730" max="9730" width="3.42578125" customWidth="1"/>
    <col min="9731" max="9731" width="5.140625" customWidth="1"/>
    <col min="9732" max="9732" width="4.5703125" customWidth="1"/>
    <col min="9733" max="9734" width="4" customWidth="1"/>
    <col min="9735" max="9735" width="6.140625" customWidth="1"/>
    <col min="9736" max="9736" width="7.28515625" customWidth="1"/>
    <col min="9737" max="9737" width="9.42578125" customWidth="1"/>
    <col min="9738" max="9738" width="9.5703125" bestFit="1" customWidth="1"/>
    <col min="9739" max="9739" width="12.85546875" bestFit="1" customWidth="1"/>
    <col min="9740" max="9740" width="13.42578125" customWidth="1"/>
    <col min="9741" max="9741" width="13" customWidth="1"/>
    <col min="9742" max="9742" width="12.5703125" customWidth="1"/>
    <col min="9743" max="9744" width="14.140625" customWidth="1"/>
    <col min="9745" max="9745" width="13.42578125" bestFit="1" customWidth="1"/>
    <col min="9746" max="9746" width="15.42578125" customWidth="1"/>
    <col min="9985" max="9985" width="22.5703125" customWidth="1"/>
    <col min="9986" max="9986" width="3.42578125" customWidth="1"/>
    <col min="9987" max="9987" width="5.140625" customWidth="1"/>
    <col min="9988" max="9988" width="4.5703125" customWidth="1"/>
    <col min="9989" max="9990" width="4" customWidth="1"/>
    <col min="9991" max="9991" width="6.140625" customWidth="1"/>
    <col min="9992" max="9992" width="7.28515625" customWidth="1"/>
    <col min="9993" max="9993" width="9.42578125" customWidth="1"/>
    <col min="9994" max="9994" width="9.5703125" bestFit="1" customWidth="1"/>
    <col min="9995" max="9995" width="12.85546875" bestFit="1" customWidth="1"/>
    <col min="9996" max="9996" width="13.42578125" customWidth="1"/>
    <col min="9997" max="9997" width="13" customWidth="1"/>
    <col min="9998" max="9998" width="12.5703125" customWidth="1"/>
    <col min="9999" max="10000" width="14.140625" customWidth="1"/>
    <col min="10001" max="10001" width="13.42578125" bestFit="1" customWidth="1"/>
    <col min="10002" max="10002" width="15.42578125" customWidth="1"/>
    <col min="10241" max="10241" width="22.5703125" customWidth="1"/>
    <col min="10242" max="10242" width="3.42578125" customWidth="1"/>
    <col min="10243" max="10243" width="5.140625" customWidth="1"/>
    <col min="10244" max="10244" width="4.5703125" customWidth="1"/>
    <col min="10245" max="10246" width="4" customWidth="1"/>
    <col min="10247" max="10247" width="6.140625" customWidth="1"/>
    <col min="10248" max="10248" width="7.28515625" customWidth="1"/>
    <col min="10249" max="10249" width="9.42578125" customWidth="1"/>
    <col min="10250" max="10250" width="9.5703125" bestFit="1" customWidth="1"/>
    <col min="10251" max="10251" width="12.85546875" bestFit="1" customWidth="1"/>
    <col min="10252" max="10252" width="13.42578125" customWidth="1"/>
    <col min="10253" max="10253" width="13" customWidth="1"/>
    <col min="10254" max="10254" width="12.5703125" customWidth="1"/>
    <col min="10255" max="10256" width="14.140625" customWidth="1"/>
    <col min="10257" max="10257" width="13.42578125" bestFit="1" customWidth="1"/>
    <col min="10258" max="10258" width="15.42578125" customWidth="1"/>
    <col min="10497" max="10497" width="22.5703125" customWidth="1"/>
    <col min="10498" max="10498" width="3.42578125" customWidth="1"/>
    <col min="10499" max="10499" width="5.140625" customWidth="1"/>
    <col min="10500" max="10500" width="4.5703125" customWidth="1"/>
    <col min="10501" max="10502" width="4" customWidth="1"/>
    <col min="10503" max="10503" width="6.140625" customWidth="1"/>
    <col min="10504" max="10504" width="7.28515625" customWidth="1"/>
    <col min="10505" max="10505" width="9.42578125" customWidth="1"/>
    <col min="10506" max="10506" width="9.5703125" bestFit="1" customWidth="1"/>
    <col min="10507" max="10507" width="12.85546875" bestFit="1" customWidth="1"/>
    <col min="10508" max="10508" width="13.42578125" customWidth="1"/>
    <col min="10509" max="10509" width="13" customWidth="1"/>
    <col min="10510" max="10510" width="12.5703125" customWidth="1"/>
    <col min="10511" max="10512" width="14.140625" customWidth="1"/>
    <col min="10513" max="10513" width="13.42578125" bestFit="1" customWidth="1"/>
    <col min="10514" max="10514" width="15.42578125" customWidth="1"/>
    <col min="10753" max="10753" width="22.5703125" customWidth="1"/>
    <col min="10754" max="10754" width="3.42578125" customWidth="1"/>
    <col min="10755" max="10755" width="5.140625" customWidth="1"/>
    <col min="10756" max="10756" width="4.5703125" customWidth="1"/>
    <col min="10757" max="10758" width="4" customWidth="1"/>
    <col min="10759" max="10759" width="6.140625" customWidth="1"/>
    <col min="10760" max="10760" width="7.28515625" customWidth="1"/>
    <col min="10761" max="10761" width="9.42578125" customWidth="1"/>
    <col min="10762" max="10762" width="9.5703125" bestFit="1" customWidth="1"/>
    <col min="10763" max="10763" width="12.85546875" bestFit="1" customWidth="1"/>
    <col min="10764" max="10764" width="13.42578125" customWidth="1"/>
    <col min="10765" max="10765" width="13" customWidth="1"/>
    <col min="10766" max="10766" width="12.5703125" customWidth="1"/>
    <col min="10767" max="10768" width="14.140625" customWidth="1"/>
    <col min="10769" max="10769" width="13.42578125" bestFit="1" customWidth="1"/>
    <col min="10770" max="10770" width="15.42578125" customWidth="1"/>
    <col min="11009" max="11009" width="22.5703125" customWidth="1"/>
    <col min="11010" max="11010" width="3.42578125" customWidth="1"/>
    <col min="11011" max="11011" width="5.140625" customWidth="1"/>
    <col min="11012" max="11012" width="4.5703125" customWidth="1"/>
    <col min="11013" max="11014" width="4" customWidth="1"/>
    <col min="11015" max="11015" width="6.140625" customWidth="1"/>
    <col min="11016" max="11016" width="7.28515625" customWidth="1"/>
    <col min="11017" max="11017" width="9.42578125" customWidth="1"/>
    <col min="11018" max="11018" width="9.5703125" bestFit="1" customWidth="1"/>
    <col min="11019" max="11019" width="12.85546875" bestFit="1" customWidth="1"/>
    <col min="11020" max="11020" width="13.42578125" customWidth="1"/>
    <col min="11021" max="11021" width="13" customWidth="1"/>
    <col min="11022" max="11022" width="12.5703125" customWidth="1"/>
    <col min="11023" max="11024" width="14.140625" customWidth="1"/>
    <col min="11025" max="11025" width="13.42578125" bestFit="1" customWidth="1"/>
    <col min="11026" max="11026" width="15.42578125" customWidth="1"/>
    <col min="11265" max="11265" width="22.5703125" customWidth="1"/>
    <col min="11266" max="11266" width="3.42578125" customWidth="1"/>
    <col min="11267" max="11267" width="5.140625" customWidth="1"/>
    <col min="11268" max="11268" width="4.5703125" customWidth="1"/>
    <col min="11269" max="11270" width="4" customWidth="1"/>
    <col min="11271" max="11271" width="6.140625" customWidth="1"/>
    <col min="11272" max="11272" width="7.28515625" customWidth="1"/>
    <col min="11273" max="11273" width="9.42578125" customWidth="1"/>
    <col min="11274" max="11274" width="9.5703125" bestFit="1" customWidth="1"/>
    <col min="11275" max="11275" width="12.85546875" bestFit="1" customWidth="1"/>
    <col min="11276" max="11276" width="13.42578125" customWidth="1"/>
    <col min="11277" max="11277" width="13" customWidth="1"/>
    <col min="11278" max="11278" width="12.5703125" customWidth="1"/>
    <col min="11279" max="11280" width="14.140625" customWidth="1"/>
    <col min="11281" max="11281" width="13.42578125" bestFit="1" customWidth="1"/>
    <col min="11282" max="11282" width="15.42578125" customWidth="1"/>
    <col min="11521" max="11521" width="22.5703125" customWidth="1"/>
    <col min="11522" max="11522" width="3.42578125" customWidth="1"/>
    <col min="11523" max="11523" width="5.140625" customWidth="1"/>
    <col min="11524" max="11524" width="4.5703125" customWidth="1"/>
    <col min="11525" max="11526" width="4" customWidth="1"/>
    <col min="11527" max="11527" width="6.140625" customWidth="1"/>
    <col min="11528" max="11528" width="7.28515625" customWidth="1"/>
    <col min="11529" max="11529" width="9.42578125" customWidth="1"/>
    <col min="11530" max="11530" width="9.5703125" bestFit="1" customWidth="1"/>
    <col min="11531" max="11531" width="12.85546875" bestFit="1" customWidth="1"/>
    <col min="11532" max="11532" width="13.42578125" customWidth="1"/>
    <col min="11533" max="11533" width="13" customWidth="1"/>
    <col min="11534" max="11534" width="12.5703125" customWidth="1"/>
    <col min="11535" max="11536" width="14.140625" customWidth="1"/>
    <col min="11537" max="11537" width="13.42578125" bestFit="1" customWidth="1"/>
    <col min="11538" max="11538" width="15.42578125" customWidth="1"/>
    <col min="11777" max="11777" width="22.5703125" customWidth="1"/>
    <col min="11778" max="11778" width="3.42578125" customWidth="1"/>
    <col min="11779" max="11779" width="5.140625" customWidth="1"/>
    <col min="11780" max="11780" width="4.5703125" customWidth="1"/>
    <col min="11781" max="11782" width="4" customWidth="1"/>
    <col min="11783" max="11783" width="6.140625" customWidth="1"/>
    <col min="11784" max="11784" width="7.28515625" customWidth="1"/>
    <col min="11785" max="11785" width="9.42578125" customWidth="1"/>
    <col min="11786" max="11786" width="9.5703125" bestFit="1" customWidth="1"/>
    <col min="11787" max="11787" width="12.85546875" bestFit="1" customWidth="1"/>
    <col min="11788" max="11788" width="13.42578125" customWidth="1"/>
    <col min="11789" max="11789" width="13" customWidth="1"/>
    <col min="11790" max="11790" width="12.5703125" customWidth="1"/>
    <col min="11791" max="11792" width="14.140625" customWidth="1"/>
    <col min="11793" max="11793" width="13.42578125" bestFit="1" customWidth="1"/>
    <col min="11794" max="11794" width="15.42578125" customWidth="1"/>
    <col min="12033" max="12033" width="22.5703125" customWidth="1"/>
    <col min="12034" max="12034" width="3.42578125" customWidth="1"/>
    <col min="12035" max="12035" width="5.140625" customWidth="1"/>
    <col min="12036" max="12036" width="4.5703125" customWidth="1"/>
    <col min="12037" max="12038" width="4" customWidth="1"/>
    <col min="12039" max="12039" width="6.140625" customWidth="1"/>
    <col min="12040" max="12040" width="7.28515625" customWidth="1"/>
    <col min="12041" max="12041" width="9.42578125" customWidth="1"/>
    <col min="12042" max="12042" width="9.5703125" bestFit="1" customWidth="1"/>
    <col min="12043" max="12043" width="12.85546875" bestFit="1" customWidth="1"/>
    <col min="12044" max="12044" width="13.42578125" customWidth="1"/>
    <col min="12045" max="12045" width="13" customWidth="1"/>
    <col min="12046" max="12046" width="12.5703125" customWidth="1"/>
    <col min="12047" max="12048" width="14.140625" customWidth="1"/>
    <col min="12049" max="12049" width="13.42578125" bestFit="1" customWidth="1"/>
    <col min="12050" max="12050" width="15.42578125" customWidth="1"/>
    <col min="12289" max="12289" width="22.5703125" customWidth="1"/>
    <col min="12290" max="12290" width="3.42578125" customWidth="1"/>
    <col min="12291" max="12291" width="5.140625" customWidth="1"/>
    <col min="12292" max="12292" width="4.5703125" customWidth="1"/>
    <col min="12293" max="12294" width="4" customWidth="1"/>
    <col min="12295" max="12295" width="6.140625" customWidth="1"/>
    <col min="12296" max="12296" width="7.28515625" customWidth="1"/>
    <col min="12297" max="12297" width="9.42578125" customWidth="1"/>
    <col min="12298" max="12298" width="9.5703125" bestFit="1" customWidth="1"/>
    <col min="12299" max="12299" width="12.85546875" bestFit="1" customWidth="1"/>
    <col min="12300" max="12300" width="13.42578125" customWidth="1"/>
    <col min="12301" max="12301" width="13" customWidth="1"/>
    <col min="12302" max="12302" width="12.5703125" customWidth="1"/>
    <col min="12303" max="12304" width="14.140625" customWidth="1"/>
    <col min="12305" max="12305" width="13.42578125" bestFit="1" customWidth="1"/>
    <col min="12306" max="12306" width="15.42578125" customWidth="1"/>
    <col min="12545" max="12545" width="22.5703125" customWidth="1"/>
    <col min="12546" max="12546" width="3.42578125" customWidth="1"/>
    <col min="12547" max="12547" width="5.140625" customWidth="1"/>
    <col min="12548" max="12548" width="4.5703125" customWidth="1"/>
    <col min="12549" max="12550" width="4" customWidth="1"/>
    <col min="12551" max="12551" width="6.140625" customWidth="1"/>
    <col min="12552" max="12552" width="7.28515625" customWidth="1"/>
    <col min="12553" max="12553" width="9.42578125" customWidth="1"/>
    <col min="12554" max="12554" width="9.5703125" bestFit="1" customWidth="1"/>
    <col min="12555" max="12555" width="12.85546875" bestFit="1" customWidth="1"/>
    <col min="12556" max="12556" width="13.42578125" customWidth="1"/>
    <col min="12557" max="12557" width="13" customWidth="1"/>
    <col min="12558" max="12558" width="12.5703125" customWidth="1"/>
    <col min="12559" max="12560" width="14.140625" customWidth="1"/>
    <col min="12561" max="12561" width="13.42578125" bestFit="1" customWidth="1"/>
    <col min="12562" max="12562" width="15.42578125" customWidth="1"/>
    <col min="12801" max="12801" width="22.5703125" customWidth="1"/>
    <col min="12802" max="12802" width="3.42578125" customWidth="1"/>
    <col min="12803" max="12803" width="5.140625" customWidth="1"/>
    <col min="12804" max="12804" width="4.5703125" customWidth="1"/>
    <col min="12805" max="12806" width="4" customWidth="1"/>
    <col min="12807" max="12807" width="6.140625" customWidth="1"/>
    <col min="12808" max="12808" width="7.28515625" customWidth="1"/>
    <col min="12809" max="12809" width="9.42578125" customWidth="1"/>
    <col min="12810" max="12810" width="9.5703125" bestFit="1" customWidth="1"/>
    <col min="12811" max="12811" width="12.85546875" bestFit="1" customWidth="1"/>
    <col min="12812" max="12812" width="13.42578125" customWidth="1"/>
    <col min="12813" max="12813" width="13" customWidth="1"/>
    <col min="12814" max="12814" width="12.5703125" customWidth="1"/>
    <col min="12815" max="12816" width="14.140625" customWidth="1"/>
    <col min="12817" max="12817" width="13.42578125" bestFit="1" customWidth="1"/>
    <col min="12818" max="12818" width="15.42578125" customWidth="1"/>
    <col min="13057" max="13057" width="22.5703125" customWidth="1"/>
    <col min="13058" max="13058" width="3.42578125" customWidth="1"/>
    <col min="13059" max="13059" width="5.140625" customWidth="1"/>
    <col min="13060" max="13060" width="4.5703125" customWidth="1"/>
    <col min="13061" max="13062" width="4" customWidth="1"/>
    <col min="13063" max="13063" width="6.140625" customWidth="1"/>
    <col min="13064" max="13064" width="7.28515625" customWidth="1"/>
    <col min="13065" max="13065" width="9.42578125" customWidth="1"/>
    <col min="13066" max="13066" width="9.5703125" bestFit="1" customWidth="1"/>
    <col min="13067" max="13067" width="12.85546875" bestFit="1" customWidth="1"/>
    <col min="13068" max="13068" width="13.42578125" customWidth="1"/>
    <col min="13069" max="13069" width="13" customWidth="1"/>
    <col min="13070" max="13070" width="12.5703125" customWidth="1"/>
    <col min="13071" max="13072" width="14.140625" customWidth="1"/>
    <col min="13073" max="13073" width="13.42578125" bestFit="1" customWidth="1"/>
    <col min="13074" max="13074" width="15.42578125" customWidth="1"/>
    <col min="13313" max="13313" width="22.5703125" customWidth="1"/>
    <col min="13314" max="13314" width="3.42578125" customWidth="1"/>
    <col min="13315" max="13315" width="5.140625" customWidth="1"/>
    <col min="13316" max="13316" width="4.5703125" customWidth="1"/>
    <col min="13317" max="13318" width="4" customWidth="1"/>
    <col min="13319" max="13319" width="6.140625" customWidth="1"/>
    <col min="13320" max="13320" width="7.28515625" customWidth="1"/>
    <col min="13321" max="13321" width="9.42578125" customWidth="1"/>
    <col min="13322" max="13322" width="9.5703125" bestFit="1" customWidth="1"/>
    <col min="13323" max="13323" width="12.85546875" bestFit="1" customWidth="1"/>
    <col min="13324" max="13324" width="13.42578125" customWidth="1"/>
    <col min="13325" max="13325" width="13" customWidth="1"/>
    <col min="13326" max="13326" width="12.5703125" customWidth="1"/>
    <col min="13327" max="13328" width="14.140625" customWidth="1"/>
    <col min="13329" max="13329" width="13.42578125" bestFit="1" customWidth="1"/>
    <col min="13330" max="13330" width="15.42578125" customWidth="1"/>
    <col min="13569" max="13569" width="22.5703125" customWidth="1"/>
    <col min="13570" max="13570" width="3.42578125" customWidth="1"/>
    <col min="13571" max="13571" width="5.140625" customWidth="1"/>
    <col min="13572" max="13572" width="4.5703125" customWidth="1"/>
    <col min="13573" max="13574" width="4" customWidth="1"/>
    <col min="13575" max="13575" width="6.140625" customWidth="1"/>
    <col min="13576" max="13576" width="7.28515625" customWidth="1"/>
    <col min="13577" max="13577" width="9.42578125" customWidth="1"/>
    <col min="13578" max="13578" width="9.5703125" bestFit="1" customWidth="1"/>
    <col min="13579" max="13579" width="12.85546875" bestFit="1" customWidth="1"/>
    <col min="13580" max="13580" width="13.42578125" customWidth="1"/>
    <col min="13581" max="13581" width="13" customWidth="1"/>
    <col min="13582" max="13582" width="12.5703125" customWidth="1"/>
    <col min="13583" max="13584" width="14.140625" customWidth="1"/>
    <col min="13585" max="13585" width="13.42578125" bestFit="1" customWidth="1"/>
    <col min="13586" max="13586" width="15.42578125" customWidth="1"/>
    <col min="13825" max="13825" width="22.5703125" customWidth="1"/>
    <col min="13826" max="13826" width="3.42578125" customWidth="1"/>
    <col min="13827" max="13827" width="5.140625" customWidth="1"/>
    <col min="13828" max="13828" width="4.5703125" customWidth="1"/>
    <col min="13829" max="13830" width="4" customWidth="1"/>
    <col min="13831" max="13831" width="6.140625" customWidth="1"/>
    <col min="13832" max="13832" width="7.28515625" customWidth="1"/>
    <col min="13833" max="13833" width="9.42578125" customWidth="1"/>
    <col min="13834" max="13834" width="9.5703125" bestFit="1" customWidth="1"/>
    <col min="13835" max="13835" width="12.85546875" bestFit="1" customWidth="1"/>
    <col min="13836" max="13836" width="13.42578125" customWidth="1"/>
    <col min="13837" max="13837" width="13" customWidth="1"/>
    <col min="13838" max="13838" width="12.5703125" customWidth="1"/>
    <col min="13839" max="13840" width="14.140625" customWidth="1"/>
    <col min="13841" max="13841" width="13.42578125" bestFit="1" customWidth="1"/>
    <col min="13842" max="13842" width="15.42578125" customWidth="1"/>
    <col min="14081" max="14081" width="22.5703125" customWidth="1"/>
    <col min="14082" max="14082" width="3.42578125" customWidth="1"/>
    <col min="14083" max="14083" width="5.140625" customWidth="1"/>
    <col min="14084" max="14084" width="4.5703125" customWidth="1"/>
    <col min="14085" max="14086" width="4" customWidth="1"/>
    <col min="14087" max="14087" width="6.140625" customWidth="1"/>
    <col min="14088" max="14088" width="7.28515625" customWidth="1"/>
    <col min="14089" max="14089" width="9.42578125" customWidth="1"/>
    <col min="14090" max="14090" width="9.5703125" bestFit="1" customWidth="1"/>
    <col min="14091" max="14091" width="12.85546875" bestFit="1" customWidth="1"/>
    <col min="14092" max="14092" width="13.42578125" customWidth="1"/>
    <col min="14093" max="14093" width="13" customWidth="1"/>
    <col min="14094" max="14094" width="12.5703125" customWidth="1"/>
    <col min="14095" max="14096" width="14.140625" customWidth="1"/>
    <col min="14097" max="14097" width="13.42578125" bestFit="1" customWidth="1"/>
    <col min="14098" max="14098" width="15.42578125" customWidth="1"/>
    <col min="14337" max="14337" width="22.5703125" customWidth="1"/>
    <col min="14338" max="14338" width="3.42578125" customWidth="1"/>
    <col min="14339" max="14339" width="5.140625" customWidth="1"/>
    <col min="14340" max="14340" width="4.5703125" customWidth="1"/>
    <col min="14341" max="14342" width="4" customWidth="1"/>
    <col min="14343" max="14343" width="6.140625" customWidth="1"/>
    <col min="14344" max="14344" width="7.28515625" customWidth="1"/>
    <col min="14345" max="14345" width="9.42578125" customWidth="1"/>
    <col min="14346" max="14346" width="9.5703125" bestFit="1" customWidth="1"/>
    <col min="14347" max="14347" width="12.85546875" bestFit="1" customWidth="1"/>
    <col min="14348" max="14348" width="13.42578125" customWidth="1"/>
    <col min="14349" max="14349" width="13" customWidth="1"/>
    <col min="14350" max="14350" width="12.5703125" customWidth="1"/>
    <col min="14351" max="14352" width="14.140625" customWidth="1"/>
    <col min="14353" max="14353" width="13.42578125" bestFit="1" customWidth="1"/>
    <col min="14354" max="14354" width="15.42578125" customWidth="1"/>
    <col min="14593" max="14593" width="22.5703125" customWidth="1"/>
    <col min="14594" max="14594" width="3.42578125" customWidth="1"/>
    <col min="14595" max="14595" width="5.140625" customWidth="1"/>
    <col min="14596" max="14596" width="4.5703125" customWidth="1"/>
    <col min="14597" max="14598" width="4" customWidth="1"/>
    <col min="14599" max="14599" width="6.140625" customWidth="1"/>
    <col min="14600" max="14600" width="7.28515625" customWidth="1"/>
    <col min="14601" max="14601" width="9.42578125" customWidth="1"/>
    <col min="14602" max="14602" width="9.5703125" bestFit="1" customWidth="1"/>
    <col min="14603" max="14603" width="12.85546875" bestFit="1" customWidth="1"/>
    <col min="14604" max="14604" width="13.42578125" customWidth="1"/>
    <col min="14605" max="14605" width="13" customWidth="1"/>
    <col min="14606" max="14606" width="12.5703125" customWidth="1"/>
    <col min="14607" max="14608" width="14.140625" customWidth="1"/>
    <col min="14609" max="14609" width="13.42578125" bestFit="1" customWidth="1"/>
    <col min="14610" max="14610" width="15.42578125" customWidth="1"/>
    <col min="14849" max="14849" width="22.5703125" customWidth="1"/>
    <col min="14850" max="14850" width="3.42578125" customWidth="1"/>
    <col min="14851" max="14851" width="5.140625" customWidth="1"/>
    <col min="14852" max="14852" width="4.5703125" customWidth="1"/>
    <col min="14853" max="14854" width="4" customWidth="1"/>
    <col min="14855" max="14855" width="6.140625" customWidth="1"/>
    <col min="14856" max="14856" width="7.28515625" customWidth="1"/>
    <col min="14857" max="14857" width="9.42578125" customWidth="1"/>
    <col min="14858" max="14858" width="9.5703125" bestFit="1" customWidth="1"/>
    <col min="14859" max="14859" width="12.85546875" bestFit="1" customWidth="1"/>
    <col min="14860" max="14860" width="13.42578125" customWidth="1"/>
    <col min="14861" max="14861" width="13" customWidth="1"/>
    <col min="14862" max="14862" width="12.5703125" customWidth="1"/>
    <col min="14863" max="14864" width="14.140625" customWidth="1"/>
    <col min="14865" max="14865" width="13.42578125" bestFit="1" customWidth="1"/>
    <col min="14866" max="14866" width="15.42578125" customWidth="1"/>
    <col min="15105" max="15105" width="22.5703125" customWidth="1"/>
    <col min="15106" max="15106" width="3.42578125" customWidth="1"/>
    <col min="15107" max="15107" width="5.140625" customWidth="1"/>
    <col min="15108" max="15108" width="4.5703125" customWidth="1"/>
    <col min="15109" max="15110" width="4" customWidth="1"/>
    <col min="15111" max="15111" width="6.140625" customWidth="1"/>
    <col min="15112" max="15112" width="7.28515625" customWidth="1"/>
    <col min="15113" max="15113" width="9.42578125" customWidth="1"/>
    <col min="15114" max="15114" width="9.5703125" bestFit="1" customWidth="1"/>
    <col min="15115" max="15115" width="12.85546875" bestFit="1" customWidth="1"/>
    <col min="15116" max="15116" width="13.42578125" customWidth="1"/>
    <col min="15117" max="15117" width="13" customWidth="1"/>
    <col min="15118" max="15118" width="12.5703125" customWidth="1"/>
    <col min="15119" max="15120" width="14.140625" customWidth="1"/>
    <col min="15121" max="15121" width="13.42578125" bestFit="1" customWidth="1"/>
    <col min="15122" max="15122" width="15.42578125" customWidth="1"/>
    <col min="15361" max="15361" width="22.5703125" customWidth="1"/>
    <col min="15362" max="15362" width="3.42578125" customWidth="1"/>
    <col min="15363" max="15363" width="5.140625" customWidth="1"/>
    <col min="15364" max="15364" width="4.5703125" customWidth="1"/>
    <col min="15365" max="15366" width="4" customWidth="1"/>
    <col min="15367" max="15367" width="6.140625" customWidth="1"/>
    <col min="15368" max="15368" width="7.28515625" customWidth="1"/>
    <col min="15369" max="15369" width="9.42578125" customWidth="1"/>
    <col min="15370" max="15370" width="9.5703125" bestFit="1" customWidth="1"/>
    <col min="15371" max="15371" width="12.85546875" bestFit="1" customWidth="1"/>
    <col min="15372" max="15372" width="13.42578125" customWidth="1"/>
    <col min="15373" max="15373" width="13" customWidth="1"/>
    <col min="15374" max="15374" width="12.5703125" customWidth="1"/>
    <col min="15375" max="15376" width="14.140625" customWidth="1"/>
    <col min="15377" max="15377" width="13.42578125" bestFit="1" customWidth="1"/>
    <col min="15378" max="15378" width="15.42578125" customWidth="1"/>
    <col min="15617" max="15617" width="22.5703125" customWidth="1"/>
    <col min="15618" max="15618" width="3.42578125" customWidth="1"/>
    <col min="15619" max="15619" width="5.140625" customWidth="1"/>
    <col min="15620" max="15620" width="4.5703125" customWidth="1"/>
    <col min="15621" max="15622" width="4" customWidth="1"/>
    <col min="15623" max="15623" width="6.140625" customWidth="1"/>
    <col min="15624" max="15624" width="7.28515625" customWidth="1"/>
    <col min="15625" max="15625" width="9.42578125" customWidth="1"/>
    <col min="15626" max="15626" width="9.5703125" bestFit="1" customWidth="1"/>
    <col min="15627" max="15627" width="12.85546875" bestFit="1" customWidth="1"/>
    <col min="15628" max="15628" width="13.42578125" customWidth="1"/>
    <col min="15629" max="15629" width="13" customWidth="1"/>
    <col min="15630" max="15630" width="12.5703125" customWidth="1"/>
    <col min="15631" max="15632" width="14.140625" customWidth="1"/>
    <col min="15633" max="15633" width="13.42578125" bestFit="1" customWidth="1"/>
    <col min="15634" max="15634" width="15.42578125" customWidth="1"/>
    <col min="15873" max="15873" width="22.5703125" customWidth="1"/>
    <col min="15874" max="15874" width="3.42578125" customWidth="1"/>
    <col min="15875" max="15875" width="5.140625" customWidth="1"/>
    <col min="15876" max="15876" width="4.5703125" customWidth="1"/>
    <col min="15877" max="15878" width="4" customWidth="1"/>
    <col min="15879" max="15879" width="6.140625" customWidth="1"/>
    <col min="15880" max="15880" width="7.28515625" customWidth="1"/>
    <col min="15881" max="15881" width="9.42578125" customWidth="1"/>
    <col min="15882" max="15882" width="9.5703125" bestFit="1" customWidth="1"/>
    <col min="15883" max="15883" width="12.85546875" bestFit="1" customWidth="1"/>
    <col min="15884" max="15884" width="13.42578125" customWidth="1"/>
    <col min="15885" max="15885" width="13" customWidth="1"/>
    <col min="15886" max="15886" width="12.5703125" customWidth="1"/>
    <col min="15887" max="15888" width="14.140625" customWidth="1"/>
    <col min="15889" max="15889" width="13.42578125" bestFit="1" customWidth="1"/>
    <col min="15890" max="15890" width="15.42578125" customWidth="1"/>
    <col min="16129" max="16129" width="22.5703125" customWidth="1"/>
    <col min="16130" max="16130" width="3.42578125" customWidth="1"/>
    <col min="16131" max="16131" width="5.140625" customWidth="1"/>
    <col min="16132" max="16132" width="4.5703125" customWidth="1"/>
    <col min="16133" max="16134" width="4" customWidth="1"/>
    <col min="16135" max="16135" width="6.140625" customWidth="1"/>
    <col min="16136" max="16136" width="7.28515625" customWidth="1"/>
    <col min="16137" max="16137" width="9.42578125" customWidth="1"/>
    <col min="16138" max="16138" width="9.5703125" bestFit="1" customWidth="1"/>
    <col min="16139" max="16139" width="12.85546875" bestFit="1" customWidth="1"/>
    <col min="16140" max="16140" width="13.42578125" customWidth="1"/>
    <col min="16141" max="16141" width="13" customWidth="1"/>
    <col min="16142" max="16142" width="12.5703125" customWidth="1"/>
    <col min="16143" max="16144" width="14.140625" customWidth="1"/>
    <col min="16145" max="16145" width="13.42578125" bestFit="1" customWidth="1"/>
    <col min="16146" max="16146" width="15.42578125" customWidth="1"/>
  </cols>
  <sheetData>
    <row r="1" spans="1:21" ht="15" customHeight="1" x14ac:dyDescent="0.25">
      <c r="A1" s="40" t="s">
        <v>26</v>
      </c>
      <c r="B1" s="1"/>
      <c r="C1" s="2"/>
      <c r="D1" s="2"/>
      <c r="E1" s="2"/>
      <c r="F1" s="2"/>
      <c r="G1" s="2"/>
      <c r="H1" s="3"/>
      <c r="I1" s="4"/>
      <c r="J1" s="4"/>
      <c r="K1" s="4"/>
      <c r="L1" s="5" t="s">
        <v>0</v>
      </c>
      <c r="M1" s="5"/>
      <c r="N1" s="6"/>
      <c r="O1" s="6"/>
      <c r="P1" s="7"/>
      <c r="Q1" s="8"/>
      <c r="R1" s="9"/>
    </row>
    <row r="2" spans="1:21" ht="12.75" customHeight="1" thickBot="1" x14ac:dyDescent="0.3">
      <c r="A2" s="26" t="s">
        <v>25</v>
      </c>
      <c r="B2" s="27"/>
      <c r="C2" s="28"/>
      <c r="D2" s="28"/>
      <c r="E2" s="28"/>
      <c r="F2" s="28"/>
      <c r="G2" s="28"/>
      <c r="I2" s="29"/>
      <c r="J2" s="29"/>
      <c r="K2" s="29"/>
      <c r="L2" s="94" t="s">
        <v>1</v>
      </c>
      <c r="M2" s="94"/>
      <c r="N2" s="30"/>
      <c r="O2" s="30"/>
      <c r="P2" s="31"/>
      <c r="Q2" s="30"/>
      <c r="R2" s="32"/>
    </row>
    <row r="3" spans="1:21" s="10" customFormat="1" ht="21" hidden="1" customHeight="1" thickBot="1" x14ac:dyDescent="0.3">
      <c r="A3" s="80" t="s">
        <v>2</v>
      </c>
      <c r="B3" s="82" t="s">
        <v>3</v>
      </c>
      <c r="C3" s="84" t="s">
        <v>4</v>
      </c>
      <c r="D3" s="86" t="s">
        <v>5</v>
      </c>
      <c r="E3" s="86"/>
      <c r="F3" s="88" t="s">
        <v>6</v>
      </c>
      <c r="G3" s="90" t="s">
        <v>7</v>
      </c>
      <c r="H3" s="92" t="s">
        <v>8</v>
      </c>
      <c r="I3" s="77" t="s">
        <v>9</v>
      </c>
      <c r="J3" s="78"/>
      <c r="K3" s="78"/>
      <c r="L3" s="78"/>
      <c r="M3" s="78"/>
      <c r="N3" s="78"/>
      <c r="O3" s="78"/>
      <c r="P3" s="78"/>
      <c r="Q3" s="78"/>
      <c r="R3" s="79"/>
    </row>
    <row r="4" spans="1:21" s="10" customFormat="1" ht="15.75" hidden="1" customHeight="1" thickBot="1" x14ac:dyDescent="0.3">
      <c r="A4" s="81"/>
      <c r="B4" s="83"/>
      <c r="C4" s="85"/>
      <c r="D4" s="87"/>
      <c r="E4" s="87"/>
      <c r="F4" s="89"/>
      <c r="G4" s="91"/>
      <c r="H4" s="93"/>
      <c r="I4" s="36" t="s">
        <v>10</v>
      </c>
      <c r="J4" s="36" t="s">
        <v>11</v>
      </c>
      <c r="K4" s="36" t="s">
        <v>20</v>
      </c>
      <c r="L4" s="36" t="s">
        <v>21</v>
      </c>
      <c r="M4" s="36" t="s">
        <v>22</v>
      </c>
      <c r="N4" s="36" t="s">
        <v>23</v>
      </c>
      <c r="O4" s="36" t="s">
        <v>12</v>
      </c>
      <c r="P4" s="36" t="s">
        <v>24</v>
      </c>
      <c r="Q4" s="36" t="s">
        <v>13</v>
      </c>
      <c r="R4" s="37" t="s">
        <v>14</v>
      </c>
    </row>
    <row r="5" spans="1:21" s="11" customFormat="1" ht="14.25" hidden="1" customHeight="1" thickBot="1" x14ac:dyDescent="0.3">
      <c r="A5" s="51" t="s">
        <v>15</v>
      </c>
      <c r="B5" s="33"/>
      <c r="C5" s="33"/>
      <c r="D5" s="33"/>
      <c r="E5" s="33"/>
      <c r="F5" s="33"/>
      <c r="G5" s="33"/>
      <c r="H5" s="34"/>
      <c r="I5" s="35" t="str">
        <f>IF(E5=6,(G5*H5*0.222)," ")</f>
        <v xml:space="preserve"> </v>
      </c>
      <c r="J5" s="35" t="str">
        <f>IF(E5=8,(H5*G5*0.395)," ")</f>
        <v xml:space="preserve"> </v>
      </c>
      <c r="K5" s="35" t="str">
        <f>IF(E5=10,(G5*H5*0.617)," ")</f>
        <v xml:space="preserve"> </v>
      </c>
      <c r="L5" s="35" t="str">
        <f>IF(E5=12,(H5*G5*0.888)," ")</f>
        <v xml:space="preserve"> </v>
      </c>
      <c r="M5" s="35" t="str">
        <f>IF(E5=14,(H5*G5*1.208)," ")</f>
        <v xml:space="preserve"> </v>
      </c>
      <c r="N5" s="35" t="str">
        <f>IF(E5=16,(H5*G5*1.578)," ")</f>
        <v xml:space="preserve"> </v>
      </c>
      <c r="O5" s="35" t="str">
        <f>IF(E5=20,(H5*G5*2.466)," ")</f>
        <v xml:space="preserve"> </v>
      </c>
      <c r="P5" s="35" t="str">
        <f>IF(E5=25,(H5*G5*3.854)," ")</f>
        <v xml:space="preserve"> </v>
      </c>
      <c r="Q5" s="35" t="str">
        <f>IF(E5=32,(H5*G5*6.314)," ")</f>
        <v xml:space="preserve"> </v>
      </c>
      <c r="R5" s="35" t="str">
        <f>IF(E5=40,(H5*G5*9.866)," ")</f>
        <v xml:space="preserve"> </v>
      </c>
    </row>
    <row r="6" spans="1:21" s="11" customFormat="1" ht="12" hidden="1" customHeight="1" thickBot="1" x14ac:dyDescent="0.3">
      <c r="A6" s="49" t="s">
        <v>41</v>
      </c>
      <c r="B6" s="39"/>
      <c r="C6" s="38"/>
      <c r="D6" s="13"/>
      <c r="E6" s="13"/>
      <c r="F6" s="12"/>
      <c r="G6" s="12"/>
      <c r="H6" s="14"/>
      <c r="I6" s="35" t="str">
        <f t="shared" ref="I6:I11" si="0">IF(E6=6,(G6*H6*0.222)," ")</f>
        <v xml:space="preserve"> </v>
      </c>
      <c r="J6" s="35" t="str">
        <f t="shared" ref="J6:J11" si="1">IF(E6=8,(H6*G6*0.395)," ")</f>
        <v xml:space="preserve"> </v>
      </c>
      <c r="K6" s="35" t="str">
        <f t="shared" ref="K6:K11" si="2">IF(E6=10,(G6*H6*0.617)," ")</f>
        <v xml:space="preserve"> </v>
      </c>
      <c r="L6" s="35" t="str">
        <f t="shared" ref="L6:L11" si="3">IF(E6=12,(H6*G6*0.888)," ")</f>
        <v xml:space="preserve"> </v>
      </c>
      <c r="M6" s="35" t="str">
        <f t="shared" ref="M6:M11" si="4">IF(E6=14,(H6*G6*1.208)," ")</f>
        <v xml:space="preserve"> </v>
      </c>
      <c r="N6" s="35" t="str">
        <f t="shared" ref="N6:N11" si="5">IF(E6=16,(H6*G6*1.578)," ")</f>
        <v xml:space="preserve"> </v>
      </c>
      <c r="O6" s="35" t="str">
        <f t="shared" ref="O6:O11" si="6">IF(E6=20,(H6*G6*2.466)," ")</f>
        <v xml:space="preserve"> </v>
      </c>
      <c r="P6" s="35" t="str">
        <f t="shared" ref="P6:P11" si="7">IF(E6=25,(H6*G6*3.854)," ")</f>
        <v xml:space="preserve"> </v>
      </c>
      <c r="Q6" s="35" t="str">
        <f t="shared" ref="Q6:Q11" si="8">IF(E6=32,(H6*G6*6.314)," ")</f>
        <v xml:space="preserve"> </v>
      </c>
      <c r="R6" s="35" t="str">
        <f t="shared" ref="R6:R11" si="9">IF(E6=40,(H6*G6*9.866)," ")</f>
        <v xml:space="preserve"> </v>
      </c>
    </row>
    <row r="7" spans="1:21" s="11" customFormat="1" ht="12" hidden="1" customHeight="1" x14ac:dyDescent="0.25">
      <c r="A7" s="45" t="s">
        <v>37</v>
      </c>
      <c r="B7" s="41"/>
      <c r="C7" s="12">
        <v>5</v>
      </c>
      <c r="D7" s="13" t="s">
        <v>16</v>
      </c>
      <c r="E7" s="52">
        <v>14</v>
      </c>
      <c r="F7" s="12">
        <v>3</v>
      </c>
      <c r="G7" s="12">
        <f t="shared" ref="G7:G9" si="10">F7*C7</f>
        <v>15</v>
      </c>
      <c r="H7" s="14">
        <f>1.2-0.05+0.5+50*0.014</f>
        <v>2.35</v>
      </c>
      <c r="I7" s="35" t="str">
        <f t="shared" si="0"/>
        <v xml:space="preserve"> </v>
      </c>
      <c r="J7" s="35" t="str">
        <f t="shared" si="1"/>
        <v xml:space="preserve"> </v>
      </c>
      <c r="K7" s="35" t="str">
        <f t="shared" si="2"/>
        <v xml:space="preserve"> </v>
      </c>
      <c r="L7" s="35" t="str">
        <f t="shared" si="3"/>
        <v xml:space="preserve"> </v>
      </c>
      <c r="M7" s="35">
        <f t="shared" si="4"/>
        <v>42.582000000000001</v>
      </c>
      <c r="N7" s="35" t="str">
        <f t="shared" si="5"/>
        <v xml:space="preserve"> </v>
      </c>
      <c r="O7" s="35" t="str">
        <f t="shared" si="6"/>
        <v xml:space="preserve"> </v>
      </c>
      <c r="P7" s="35" t="str">
        <f t="shared" si="7"/>
        <v xml:space="preserve"> </v>
      </c>
      <c r="Q7" s="35" t="str">
        <f t="shared" si="8"/>
        <v xml:space="preserve"> </v>
      </c>
      <c r="R7" s="35" t="str">
        <f t="shared" si="9"/>
        <v xml:space="preserve"> </v>
      </c>
    </row>
    <row r="8" spans="1:21" s="11" customFormat="1" ht="12" hidden="1" customHeight="1" x14ac:dyDescent="0.25">
      <c r="A8" s="45" t="s">
        <v>38</v>
      </c>
      <c r="B8" s="12"/>
      <c r="C8" s="12">
        <v>21</v>
      </c>
      <c r="D8" s="13" t="s">
        <v>16</v>
      </c>
      <c r="E8" s="52">
        <v>8</v>
      </c>
      <c r="F8" s="12">
        <v>3</v>
      </c>
      <c r="G8" s="12">
        <f t="shared" si="10"/>
        <v>63</v>
      </c>
      <c r="H8" s="14">
        <f>3.14*0.45+10*0.008</f>
        <v>1.4930000000000001</v>
      </c>
      <c r="I8" s="35" t="str">
        <f t="shared" si="0"/>
        <v xml:space="preserve"> </v>
      </c>
      <c r="J8" s="35">
        <f t="shared" si="1"/>
        <v>37.153305000000003</v>
      </c>
      <c r="K8" s="35" t="str">
        <f t="shared" si="2"/>
        <v xml:space="preserve"> </v>
      </c>
      <c r="L8" s="35" t="str">
        <f t="shared" si="3"/>
        <v xml:space="preserve"> </v>
      </c>
      <c r="M8" s="35" t="str">
        <f t="shared" si="4"/>
        <v xml:space="preserve"> </v>
      </c>
      <c r="N8" s="35" t="str">
        <f t="shared" si="5"/>
        <v xml:space="preserve"> </v>
      </c>
      <c r="O8" s="35" t="str">
        <f t="shared" si="6"/>
        <v xml:space="preserve"> </v>
      </c>
      <c r="P8" s="35" t="str">
        <f t="shared" si="7"/>
        <v xml:space="preserve"> </v>
      </c>
      <c r="Q8" s="35" t="str">
        <f t="shared" si="8"/>
        <v xml:space="preserve"> </v>
      </c>
      <c r="R8" s="35" t="str">
        <f t="shared" si="9"/>
        <v xml:space="preserve"> </v>
      </c>
    </row>
    <row r="9" spans="1:21" s="11" customFormat="1" ht="12" hidden="1" customHeight="1" x14ac:dyDescent="0.25">
      <c r="A9" s="45" t="s">
        <v>39</v>
      </c>
      <c r="B9" s="41"/>
      <c r="C9" s="12">
        <v>21</v>
      </c>
      <c r="D9" s="13" t="s">
        <v>16</v>
      </c>
      <c r="E9" s="52">
        <v>8</v>
      </c>
      <c r="F9" s="12">
        <v>6</v>
      </c>
      <c r="G9" s="12">
        <f t="shared" si="10"/>
        <v>126</v>
      </c>
      <c r="H9" s="14">
        <f>0.45+10*0.008</f>
        <v>0.53</v>
      </c>
      <c r="I9" s="35" t="str">
        <f t="shared" si="0"/>
        <v xml:space="preserve"> </v>
      </c>
      <c r="J9" s="35">
        <f t="shared" si="1"/>
        <v>26.3781</v>
      </c>
      <c r="K9" s="35" t="str">
        <f t="shared" si="2"/>
        <v xml:space="preserve"> </v>
      </c>
      <c r="L9" s="35" t="str">
        <f t="shared" si="3"/>
        <v xml:space="preserve"> </v>
      </c>
      <c r="M9" s="35" t="str">
        <f t="shared" si="4"/>
        <v xml:space="preserve"> </v>
      </c>
      <c r="N9" s="35" t="str">
        <f t="shared" si="5"/>
        <v xml:space="preserve"> </v>
      </c>
      <c r="O9" s="35" t="str">
        <f t="shared" si="6"/>
        <v xml:space="preserve"> </v>
      </c>
      <c r="P9" s="35" t="str">
        <f t="shared" si="7"/>
        <v xml:space="preserve"> </v>
      </c>
      <c r="Q9" s="35" t="str">
        <f t="shared" si="8"/>
        <v xml:space="preserve"> </v>
      </c>
      <c r="R9" s="35" t="str">
        <f t="shared" si="9"/>
        <v xml:space="preserve"> </v>
      </c>
    </row>
    <row r="10" spans="1:21" s="11" customFormat="1" ht="12" hidden="1" customHeight="1" x14ac:dyDescent="0.25">
      <c r="A10" s="45"/>
      <c r="B10" s="41"/>
      <c r="C10" s="12"/>
      <c r="D10" s="13"/>
      <c r="E10" s="13"/>
      <c r="F10" s="12"/>
      <c r="G10" s="12"/>
      <c r="H10" s="14"/>
      <c r="I10" s="35" t="str">
        <f t="shared" si="0"/>
        <v xml:space="preserve"> </v>
      </c>
      <c r="J10" s="35" t="str">
        <f t="shared" si="1"/>
        <v xml:space="preserve"> </v>
      </c>
      <c r="K10" s="35" t="str">
        <f t="shared" si="2"/>
        <v xml:space="preserve"> </v>
      </c>
      <c r="L10" s="35" t="str">
        <f t="shared" si="3"/>
        <v xml:space="preserve"> </v>
      </c>
      <c r="M10" s="35" t="str">
        <f t="shared" si="4"/>
        <v xml:space="preserve"> </v>
      </c>
      <c r="N10" s="35" t="str">
        <f t="shared" si="5"/>
        <v xml:space="preserve"> </v>
      </c>
      <c r="O10" s="35" t="str">
        <f t="shared" si="6"/>
        <v xml:space="preserve"> </v>
      </c>
      <c r="P10" s="35" t="str">
        <f t="shared" si="7"/>
        <v xml:space="preserve"> </v>
      </c>
      <c r="Q10" s="35" t="str">
        <f t="shared" si="8"/>
        <v xml:space="preserve"> </v>
      </c>
      <c r="R10" s="35" t="str">
        <f t="shared" si="9"/>
        <v xml:space="preserve"> </v>
      </c>
    </row>
    <row r="11" spans="1:21" s="11" customFormat="1" ht="12" hidden="1" customHeight="1" thickBot="1" x14ac:dyDescent="0.3">
      <c r="A11" s="53"/>
      <c r="B11" s="15"/>
      <c r="C11" s="15"/>
      <c r="D11" s="16"/>
      <c r="E11" s="16"/>
      <c r="F11" s="15"/>
      <c r="G11" s="15"/>
      <c r="H11" s="42"/>
      <c r="I11" s="35" t="str">
        <f t="shared" si="0"/>
        <v xml:space="preserve"> </v>
      </c>
      <c r="J11" s="35" t="str">
        <f t="shared" si="1"/>
        <v xml:space="preserve"> </v>
      </c>
      <c r="K11" s="35" t="str">
        <f t="shared" si="2"/>
        <v xml:space="preserve"> </v>
      </c>
      <c r="L11" s="35" t="str">
        <f t="shared" si="3"/>
        <v xml:space="preserve"> </v>
      </c>
      <c r="M11" s="35" t="str">
        <f t="shared" si="4"/>
        <v xml:space="preserve"> </v>
      </c>
      <c r="N11" s="35" t="str">
        <f t="shared" si="5"/>
        <v xml:space="preserve"> </v>
      </c>
      <c r="O11" s="35" t="str">
        <f t="shared" si="6"/>
        <v xml:space="preserve"> </v>
      </c>
      <c r="P11" s="35" t="str">
        <f t="shared" si="7"/>
        <v xml:space="preserve"> </v>
      </c>
      <c r="Q11" s="35" t="str">
        <f t="shared" si="8"/>
        <v xml:space="preserve"> </v>
      </c>
      <c r="R11" s="35" t="str">
        <f t="shared" si="9"/>
        <v xml:space="preserve"> </v>
      </c>
    </row>
    <row r="12" spans="1:21" ht="17.25" hidden="1" customHeight="1" x14ac:dyDescent="0.25">
      <c r="A12" s="68" t="s">
        <v>17</v>
      </c>
      <c r="B12" s="69"/>
      <c r="C12" s="69"/>
      <c r="D12" s="69"/>
      <c r="E12" s="69"/>
      <c r="F12" s="69"/>
      <c r="G12" s="69"/>
      <c r="H12" s="70"/>
      <c r="I12" s="48">
        <v>0.222</v>
      </c>
      <c r="J12" s="17">
        <v>0.39500000000000002</v>
      </c>
      <c r="K12" s="17">
        <v>0.61699999999999999</v>
      </c>
      <c r="L12" s="17">
        <v>0.88800000000000001</v>
      </c>
      <c r="M12" s="17">
        <v>1.208</v>
      </c>
      <c r="N12" s="17">
        <v>1.5780000000000001</v>
      </c>
      <c r="O12" s="17">
        <v>2.4660000000000002</v>
      </c>
      <c r="P12" s="17">
        <v>3.8540000000000001</v>
      </c>
      <c r="Q12" s="17">
        <v>6.3140000000000001</v>
      </c>
      <c r="R12" s="17">
        <v>9.8659999999999997</v>
      </c>
      <c r="T12" s="43"/>
      <c r="U12" s="43"/>
    </row>
    <row r="13" spans="1:21" ht="15" hidden="1" customHeight="1" thickBot="1" x14ac:dyDescent="0.3">
      <c r="A13" s="71" t="s">
        <v>18</v>
      </c>
      <c r="B13" s="72"/>
      <c r="C13" s="72"/>
      <c r="D13" s="72"/>
      <c r="E13" s="72"/>
      <c r="F13" s="72"/>
      <c r="G13" s="72"/>
      <c r="H13" s="73"/>
      <c r="I13" s="47">
        <f>SUM(I5:I11)</f>
        <v>0</v>
      </c>
      <c r="J13" s="47">
        <f t="shared" ref="J13:R13" si="11">SUM(J5:J11)</f>
        <v>63.531405000000007</v>
      </c>
      <c r="K13" s="47">
        <f t="shared" si="11"/>
        <v>0</v>
      </c>
      <c r="L13" s="47">
        <f t="shared" si="11"/>
        <v>0</v>
      </c>
      <c r="M13" s="47">
        <f t="shared" si="11"/>
        <v>42.582000000000001</v>
      </c>
      <c r="N13" s="47">
        <f t="shared" si="11"/>
        <v>0</v>
      </c>
      <c r="O13" s="47">
        <f t="shared" si="11"/>
        <v>0</v>
      </c>
      <c r="P13" s="47">
        <f t="shared" si="11"/>
        <v>0</v>
      </c>
      <c r="Q13" s="47">
        <f t="shared" si="11"/>
        <v>0</v>
      </c>
      <c r="R13" s="47">
        <f t="shared" si="11"/>
        <v>0</v>
      </c>
      <c r="T13" s="43"/>
      <c r="U13" s="43"/>
    </row>
    <row r="14" spans="1:21" s="19" customFormat="1" ht="16.5" hidden="1" customHeight="1" thickBot="1" x14ac:dyDescent="0.25">
      <c r="A14" s="74" t="s">
        <v>19</v>
      </c>
      <c r="B14" s="75"/>
      <c r="C14" s="75"/>
      <c r="D14" s="75"/>
      <c r="E14" s="75"/>
      <c r="F14" s="75"/>
      <c r="G14" s="75"/>
      <c r="H14" s="76"/>
      <c r="I14" s="25"/>
      <c r="J14" s="18"/>
      <c r="K14" s="18"/>
      <c r="L14" s="18"/>
      <c r="M14" s="18"/>
      <c r="N14" s="18"/>
      <c r="O14" s="18"/>
      <c r="P14" s="25"/>
      <c r="Q14" s="25"/>
      <c r="R14" s="44">
        <f>(SUM(I13:R13))</f>
        <v>106.113405</v>
      </c>
      <c r="T14" s="50"/>
      <c r="U14" s="50"/>
    </row>
    <row r="15" spans="1:21" x14ac:dyDescent="0.25">
      <c r="Q15" t="s">
        <v>27</v>
      </c>
      <c r="R15" s="46">
        <f>0.19*3*0.8</f>
        <v>0.45600000000000007</v>
      </c>
    </row>
    <row r="16" spans="1:21" x14ac:dyDescent="0.25">
      <c r="K16" s="24">
        <f>1.2/0.07</f>
        <v>17.142857142857142</v>
      </c>
      <c r="Q16" t="s">
        <v>28</v>
      </c>
      <c r="R16" s="54">
        <f>R14/R15</f>
        <v>232.70483552631575</v>
      </c>
    </row>
    <row r="17" spans="1:21" ht="15.75" thickBot="1" x14ac:dyDescent="0.3"/>
    <row r="18" spans="1:21" s="10" customFormat="1" ht="21" customHeight="1" thickBot="1" x14ac:dyDescent="0.3">
      <c r="A18" s="80" t="s">
        <v>2</v>
      </c>
      <c r="B18" s="82" t="s">
        <v>3</v>
      </c>
      <c r="C18" s="84" t="s">
        <v>4</v>
      </c>
      <c r="D18" s="86" t="s">
        <v>5</v>
      </c>
      <c r="E18" s="86"/>
      <c r="F18" s="88" t="s">
        <v>6</v>
      </c>
      <c r="G18" s="90" t="s">
        <v>7</v>
      </c>
      <c r="H18" s="92" t="s">
        <v>8</v>
      </c>
      <c r="I18" s="77" t="s">
        <v>9</v>
      </c>
      <c r="J18" s="78"/>
      <c r="K18" s="78"/>
      <c r="L18" s="78"/>
      <c r="M18" s="78"/>
      <c r="N18" s="78"/>
      <c r="O18" s="78"/>
      <c r="P18" s="78"/>
      <c r="Q18" s="78"/>
      <c r="R18" s="79"/>
    </row>
    <row r="19" spans="1:21" s="10" customFormat="1" ht="15.75" customHeight="1" thickBot="1" x14ac:dyDescent="0.3">
      <c r="A19" s="81"/>
      <c r="B19" s="83"/>
      <c r="C19" s="85"/>
      <c r="D19" s="87"/>
      <c r="E19" s="87"/>
      <c r="F19" s="89"/>
      <c r="G19" s="91"/>
      <c r="H19" s="93"/>
      <c r="I19" s="36" t="s">
        <v>10</v>
      </c>
      <c r="J19" s="36" t="s">
        <v>11</v>
      </c>
      <c r="K19" s="36" t="s">
        <v>20</v>
      </c>
      <c r="L19" s="36" t="s">
        <v>21</v>
      </c>
      <c r="M19" s="36" t="s">
        <v>22</v>
      </c>
      <c r="N19" s="36" t="s">
        <v>23</v>
      </c>
      <c r="O19" s="36" t="s">
        <v>12</v>
      </c>
      <c r="P19" s="36" t="s">
        <v>24</v>
      </c>
      <c r="Q19" s="36" t="s">
        <v>13</v>
      </c>
      <c r="R19" s="37" t="s">
        <v>14</v>
      </c>
    </row>
    <row r="20" spans="1:21" s="11" customFormat="1" ht="14.25" customHeight="1" thickBot="1" x14ac:dyDescent="0.3">
      <c r="A20" s="51" t="s">
        <v>15</v>
      </c>
      <c r="B20" s="33"/>
      <c r="C20" s="33"/>
      <c r="D20" s="33"/>
      <c r="E20" s="33"/>
      <c r="F20" s="33"/>
      <c r="G20" s="33"/>
      <c r="H20" s="34"/>
      <c r="I20" s="35" t="str">
        <f>IF(E20=6,(G20*H20*0.222)," ")</f>
        <v xml:space="preserve"> </v>
      </c>
      <c r="J20" s="35" t="str">
        <f>IF(E20=8,(H20*G20*0.395)," ")</f>
        <v xml:space="preserve"> </v>
      </c>
      <c r="K20" s="35" t="str">
        <f>IF(E20=10,(G20*H20*0.617)," ")</f>
        <v xml:space="preserve"> </v>
      </c>
      <c r="L20" s="35" t="str">
        <f>IF(E20=12,(H20*G20*0.888)," ")</f>
        <v xml:space="preserve"> </v>
      </c>
      <c r="M20" s="35" t="str">
        <f>IF(E20=14,(H20*G20*1.208)," ")</f>
        <v xml:space="preserve"> </v>
      </c>
      <c r="N20" s="35" t="str">
        <f>IF(E20=16,(H20*G20*1.578)," ")</f>
        <v xml:space="preserve"> </v>
      </c>
      <c r="O20" s="35" t="str">
        <f>IF(E20=20,(H20*G20*2.466)," ")</f>
        <v xml:space="preserve"> </v>
      </c>
      <c r="P20" s="35" t="str">
        <f>IF(E20=25,(H20*G20*3.854)," ")</f>
        <v xml:space="preserve"> </v>
      </c>
      <c r="Q20" s="35" t="str">
        <f>IF(E20=32,(H20*G20*6.314)," ")</f>
        <v xml:space="preserve"> </v>
      </c>
      <c r="R20" s="35" t="str">
        <f>IF(E20=40,(H20*G20*9.866)," ")</f>
        <v xml:space="preserve"> </v>
      </c>
    </row>
    <row r="21" spans="1:21" s="11" customFormat="1" ht="12" customHeight="1" thickBot="1" x14ac:dyDescent="0.3">
      <c r="A21" s="49" t="s">
        <v>40</v>
      </c>
      <c r="B21" s="39"/>
      <c r="C21" s="38"/>
      <c r="D21" s="13"/>
      <c r="E21" s="13"/>
      <c r="F21" s="12"/>
      <c r="G21" s="12"/>
      <c r="H21" s="14"/>
      <c r="I21" s="35" t="str">
        <f t="shared" ref="I21:I27" si="12">IF(E21=6,(G21*H21*0.222)," ")</f>
        <v xml:space="preserve"> </v>
      </c>
      <c r="J21" s="35" t="str">
        <f t="shared" ref="J21:J27" si="13">IF(E21=8,(H21*G21*0.395)," ")</f>
        <v xml:space="preserve"> </v>
      </c>
      <c r="K21" s="35" t="str">
        <f t="shared" ref="K21:K27" si="14">IF(E21=10,(G21*H21*0.617)," ")</f>
        <v xml:space="preserve"> </v>
      </c>
      <c r="L21" s="35" t="str">
        <f t="shared" ref="L21:L27" si="15">IF(E21=12,(H21*G21*0.888)," ")</f>
        <v xml:space="preserve"> </v>
      </c>
      <c r="M21" s="35" t="str">
        <f t="shared" ref="M21:M27" si="16">IF(E21=14,(H21*G21*1.208)," ")</f>
        <v xml:space="preserve"> </v>
      </c>
      <c r="N21" s="35" t="str">
        <f t="shared" ref="N21:N27" si="17">IF(E21=16,(H21*G21*1.578)," ")</f>
        <v xml:space="preserve"> </v>
      </c>
      <c r="O21" s="35" t="str">
        <f t="shared" ref="O21:O27" si="18">IF(E21=20,(H21*G21*2.466)," ")</f>
        <v xml:space="preserve"> </v>
      </c>
      <c r="P21" s="35" t="str">
        <f t="shared" ref="P21:P27" si="19">IF(E21=25,(H21*G21*3.854)," ")</f>
        <v xml:space="preserve"> </v>
      </c>
      <c r="Q21" s="35" t="str">
        <f t="shared" ref="Q21:Q27" si="20">IF(E21=32,(H21*G21*6.314)," ")</f>
        <v xml:space="preserve"> </v>
      </c>
      <c r="R21" s="35" t="str">
        <f t="shared" ref="R21:R27" si="21">IF(E21=40,(H21*G21*9.866)," ")</f>
        <v xml:space="preserve"> </v>
      </c>
    </row>
    <row r="22" spans="1:21" s="11" customFormat="1" ht="12" customHeight="1" x14ac:dyDescent="0.25">
      <c r="A22" s="45" t="s">
        <v>37</v>
      </c>
      <c r="B22" s="41"/>
      <c r="C22" s="12">
        <v>10</v>
      </c>
      <c r="D22" s="13" t="s">
        <v>16</v>
      </c>
      <c r="E22" s="52">
        <v>14</v>
      </c>
      <c r="F22" s="12">
        <v>2</v>
      </c>
      <c r="G22" s="12">
        <f t="shared" ref="G22:G26" si="22">F22*C22</f>
        <v>20</v>
      </c>
      <c r="H22" s="14">
        <f>1.2-0.05+(50*E22/1000)+(20*E22/1000)</f>
        <v>2.13</v>
      </c>
      <c r="I22" s="35" t="str">
        <f t="shared" ref="I22:I26" si="23">IF(E22=6,(G22*H22*0.222)," ")</f>
        <v xml:space="preserve"> </v>
      </c>
      <c r="J22" s="35" t="str">
        <f t="shared" ref="J22:J26" si="24">IF(E22=8,(H22*G22*0.395)," ")</f>
        <v xml:space="preserve"> </v>
      </c>
      <c r="K22" s="35" t="str">
        <f t="shared" ref="K22:K26" si="25">IF(E22=10,(G22*H22*0.617)," ")</f>
        <v xml:space="preserve"> </v>
      </c>
      <c r="L22" s="35" t="str">
        <f t="shared" ref="L22:L26" si="26">IF(E22=12,(H22*G22*0.888)," ")</f>
        <v xml:space="preserve"> </v>
      </c>
      <c r="M22" s="35">
        <f t="shared" ref="M22:M26" si="27">IF(E22=14,(H22*G22*1.208)," ")</f>
        <v>51.460799999999992</v>
      </c>
      <c r="N22" s="35" t="str">
        <f t="shared" ref="N22:N26" si="28">IF(E22=16,(H22*G22*1.578)," ")</f>
        <v xml:space="preserve"> </v>
      </c>
      <c r="O22" s="35" t="str">
        <f t="shared" ref="O22:O26" si="29">IF(E22=20,(H22*G22*2.466)," ")</f>
        <v xml:space="preserve"> </v>
      </c>
      <c r="P22" s="35" t="str">
        <f t="shared" ref="P22:P26" si="30">IF(E22=25,(H22*G22*3.854)," ")</f>
        <v xml:space="preserve"> </v>
      </c>
      <c r="Q22" s="35" t="str">
        <f t="shared" ref="Q22:Q26" si="31">IF(E22=32,(H22*G22*6.314)," ")</f>
        <v xml:space="preserve"> </v>
      </c>
      <c r="R22" s="35" t="str">
        <f t="shared" ref="R22:R26" si="32">IF(E22=40,(H22*G22*9.866)," ")</f>
        <v xml:space="preserve"> </v>
      </c>
    </row>
    <row r="23" spans="1:21" s="11" customFormat="1" ht="12" customHeight="1" x14ac:dyDescent="0.25">
      <c r="A23" s="45" t="s">
        <v>43</v>
      </c>
      <c r="B23" s="12"/>
      <c r="C23" s="12">
        <v>18</v>
      </c>
      <c r="D23" s="13" t="s">
        <v>16</v>
      </c>
      <c r="E23" s="52">
        <v>8</v>
      </c>
      <c r="F23" s="12">
        <v>2</v>
      </c>
      <c r="G23" s="12">
        <f t="shared" si="22"/>
        <v>36</v>
      </c>
      <c r="H23" s="14"/>
      <c r="I23" s="35" t="str">
        <f t="shared" si="23"/>
        <v xml:space="preserve"> </v>
      </c>
      <c r="J23" s="35">
        <f t="shared" si="24"/>
        <v>0</v>
      </c>
      <c r="K23" s="35" t="str">
        <f t="shared" si="25"/>
        <v xml:space="preserve"> </v>
      </c>
      <c r="L23" s="35" t="str">
        <f t="shared" si="26"/>
        <v xml:space="preserve"> </v>
      </c>
      <c r="M23" s="35" t="str">
        <f t="shared" si="27"/>
        <v xml:space="preserve"> </v>
      </c>
      <c r="N23" s="35" t="str">
        <f t="shared" si="28"/>
        <v xml:space="preserve"> </v>
      </c>
      <c r="O23" s="35" t="str">
        <f t="shared" si="29"/>
        <v xml:space="preserve"> </v>
      </c>
      <c r="P23" s="35" t="str">
        <f t="shared" si="30"/>
        <v xml:space="preserve"> </v>
      </c>
      <c r="Q23" s="35" t="str">
        <f t="shared" si="31"/>
        <v xml:space="preserve"> </v>
      </c>
      <c r="R23" s="35" t="str">
        <f t="shared" si="32"/>
        <v xml:space="preserve"> </v>
      </c>
    </row>
    <row r="24" spans="1:21" s="11" customFormat="1" ht="12" customHeight="1" x14ac:dyDescent="0.25">
      <c r="A24" s="45" t="s">
        <v>74</v>
      </c>
      <c r="B24" s="41"/>
      <c r="C24" s="95">
        <v>18</v>
      </c>
      <c r="D24" s="13" t="s">
        <v>16</v>
      </c>
      <c r="E24" s="13">
        <v>8</v>
      </c>
      <c r="F24" s="12">
        <v>2</v>
      </c>
      <c r="G24" s="12">
        <f t="shared" si="22"/>
        <v>36</v>
      </c>
      <c r="H24" s="14">
        <f>+(0.4+0.25)*2+E24*20/1000</f>
        <v>1.46</v>
      </c>
      <c r="I24" s="35" t="str">
        <f t="shared" si="23"/>
        <v xml:space="preserve"> </v>
      </c>
      <c r="J24" s="35">
        <f t="shared" si="24"/>
        <v>20.761200000000002</v>
      </c>
      <c r="K24" s="35" t="str">
        <f t="shared" si="25"/>
        <v xml:space="preserve"> </v>
      </c>
      <c r="L24" s="35" t="str">
        <f t="shared" si="26"/>
        <v xml:space="preserve"> </v>
      </c>
      <c r="M24" s="35" t="str">
        <f t="shared" si="27"/>
        <v xml:space="preserve"> </v>
      </c>
      <c r="N24" s="35" t="str">
        <f t="shared" si="28"/>
        <v xml:space="preserve"> </v>
      </c>
      <c r="O24" s="35" t="str">
        <f t="shared" si="29"/>
        <v xml:space="preserve"> </v>
      </c>
      <c r="P24" s="35" t="str">
        <f t="shared" si="30"/>
        <v xml:space="preserve"> </v>
      </c>
      <c r="Q24" s="35" t="str">
        <f t="shared" si="31"/>
        <v xml:space="preserve"> </v>
      </c>
      <c r="R24" s="35" t="str">
        <f t="shared" si="32"/>
        <v xml:space="preserve"> </v>
      </c>
    </row>
    <row r="25" spans="1:21" s="11" customFormat="1" ht="12" customHeight="1" x14ac:dyDescent="0.25">
      <c r="A25" s="53" t="s">
        <v>76</v>
      </c>
      <c r="B25" s="15"/>
      <c r="C25" s="15">
        <f>2*18</f>
        <v>36</v>
      </c>
      <c r="D25" s="16" t="s">
        <v>16</v>
      </c>
      <c r="E25" s="13">
        <v>8</v>
      </c>
      <c r="F25" s="12">
        <v>2</v>
      </c>
      <c r="G25" s="12">
        <f t="shared" si="22"/>
        <v>72</v>
      </c>
      <c r="H25" s="42">
        <f>0.3-0.05+15*E25/1000</f>
        <v>0.37</v>
      </c>
      <c r="I25" s="35" t="str">
        <f t="shared" si="23"/>
        <v xml:space="preserve"> </v>
      </c>
      <c r="J25" s="35">
        <f t="shared" si="24"/>
        <v>10.5228</v>
      </c>
      <c r="K25" s="35" t="str">
        <f t="shared" si="25"/>
        <v xml:space="preserve"> </v>
      </c>
      <c r="L25" s="35" t="str">
        <f t="shared" si="26"/>
        <v xml:space="preserve"> </v>
      </c>
      <c r="M25" s="35" t="str">
        <f t="shared" si="27"/>
        <v xml:space="preserve"> </v>
      </c>
      <c r="N25" s="35" t="str">
        <f t="shared" si="28"/>
        <v xml:space="preserve"> </v>
      </c>
      <c r="O25" s="35" t="str">
        <f t="shared" si="29"/>
        <v xml:space="preserve"> </v>
      </c>
      <c r="P25" s="35" t="str">
        <f t="shared" si="30"/>
        <v xml:space="preserve"> </v>
      </c>
      <c r="Q25" s="35" t="str">
        <f t="shared" si="31"/>
        <v xml:space="preserve"> </v>
      </c>
      <c r="R25" s="35" t="str">
        <f t="shared" si="32"/>
        <v xml:space="preserve"> </v>
      </c>
    </row>
    <row r="26" spans="1:21" s="11" customFormat="1" ht="12" customHeight="1" x14ac:dyDescent="0.25">
      <c r="A26" s="53" t="s">
        <v>77</v>
      </c>
      <c r="B26" s="15"/>
      <c r="C26" s="15">
        <v>18</v>
      </c>
      <c r="D26" s="16" t="s">
        <v>16</v>
      </c>
      <c r="E26" s="13">
        <v>8</v>
      </c>
      <c r="F26" s="12">
        <v>2</v>
      </c>
      <c r="G26" s="12">
        <f t="shared" si="22"/>
        <v>36</v>
      </c>
      <c r="H26" s="42">
        <f>0.45-0.05+15*E26/1000</f>
        <v>0.52</v>
      </c>
      <c r="I26" s="35" t="str">
        <f t="shared" si="23"/>
        <v xml:space="preserve"> </v>
      </c>
      <c r="J26" s="35">
        <f t="shared" si="24"/>
        <v>7.3944000000000001</v>
      </c>
      <c r="K26" s="35" t="str">
        <f t="shared" si="25"/>
        <v xml:space="preserve"> </v>
      </c>
      <c r="L26" s="35" t="str">
        <f t="shared" si="26"/>
        <v xml:space="preserve"> </v>
      </c>
      <c r="M26" s="35" t="str">
        <f t="shared" si="27"/>
        <v xml:space="preserve"> </v>
      </c>
      <c r="N26" s="35" t="str">
        <f t="shared" si="28"/>
        <v xml:space="preserve"> </v>
      </c>
      <c r="O26" s="35" t="str">
        <f t="shared" si="29"/>
        <v xml:space="preserve"> </v>
      </c>
      <c r="P26" s="35" t="str">
        <f t="shared" si="30"/>
        <v xml:space="preserve"> </v>
      </c>
      <c r="Q26" s="35" t="str">
        <f t="shared" si="31"/>
        <v xml:space="preserve"> </v>
      </c>
      <c r="R26" s="35" t="str">
        <f t="shared" si="32"/>
        <v xml:space="preserve"> </v>
      </c>
    </row>
    <row r="27" spans="1:21" s="11" customFormat="1" ht="12" customHeight="1" thickBot="1" x14ac:dyDescent="0.3">
      <c r="A27" s="53"/>
      <c r="B27" s="15"/>
      <c r="C27" s="15"/>
      <c r="D27" s="16"/>
      <c r="E27" s="16"/>
      <c r="F27" s="15"/>
      <c r="G27" s="15"/>
      <c r="H27" s="42"/>
      <c r="I27" s="35" t="str">
        <f t="shared" si="12"/>
        <v xml:space="preserve"> </v>
      </c>
      <c r="J27" s="35" t="str">
        <f t="shared" si="13"/>
        <v xml:space="preserve"> </v>
      </c>
      <c r="K27" s="35" t="str">
        <f t="shared" si="14"/>
        <v xml:space="preserve"> </v>
      </c>
      <c r="L27" s="35" t="str">
        <f t="shared" si="15"/>
        <v xml:space="preserve"> </v>
      </c>
      <c r="M27" s="35" t="str">
        <f t="shared" si="16"/>
        <v xml:space="preserve"> </v>
      </c>
      <c r="N27" s="35" t="str">
        <f t="shared" si="17"/>
        <v xml:space="preserve"> </v>
      </c>
      <c r="O27" s="35" t="str">
        <f t="shared" si="18"/>
        <v xml:space="preserve"> </v>
      </c>
      <c r="P27" s="35" t="str">
        <f t="shared" si="19"/>
        <v xml:space="preserve"> </v>
      </c>
      <c r="Q27" s="35" t="str">
        <f t="shared" si="20"/>
        <v xml:space="preserve"> </v>
      </c>
      <c r="R27" s="35" t="str">
        <f t="shared" si="21"/>
        <v xml:space="preserve"> </v>
      </c>
    </row>
    <row r="28" spans="1:21" ht="17.25" customHeight="1" x14ac:dyDescent="0.25">
      <c r="A28" s="68" t="s">
        <v>17</v>
      </c>
      <c r="B28" s="69"/>
      <c r="C28" s="69"/>
      <c r="D28" s="69"/>
      <c r="E28" s="69"/>
      <c r="F28" s="69"/>
      <c r="G28" s="69"/>
      <c r="H28" s="70"/>
      <c r="I28" s="48">
        <v>0.222</v>
      </c>
      <c r="J28" s="17">
        <v>0.39500000000000002</v>
      </c>
      <c r="K28" s="17">
        <v>0.61699999999999999</v>
      </c>
      <c r="L28" s="17">
        <v>0.88800000000000001</v>
      </c>
      <c r="M28" s="17">
        <v>1.208</v>
      </c>
      <c r="N28" s="17">
        <v>1.5780000000000001</v>
      </c>
      <c r="O28" s="17">
        <v>2.4660000000000002</v>
      </c>
      <c r="P28" s="17">
        <v>3.8540000000000001</v>
      </c>
      <c r="Q28" s="17">
        <v>6.3140000000000001</v>
      </c>
      <c r="R28" s="17">
        <v>9.8659999999999997</v>
      </c>
      <c r="T28" s="43"/>
      <c r="U28" s="43"/>
    </row>
    <row r="29" spans="1:21" ht="15" customHeight="1" thickBot="1" x14ac:dyDescent="0.3">
      <c r="A29" s="71" t="s">
        <v>18</v>
      </c>
      <c r="B29" s="72"/>
      <c r="C29" s="72"/>
      <c r="D29" s="72"/>
      <c r="E29" s="72"/>
      <c r="F29" s="72"/>
      <c r="G29" s="72"/>
      <c r="H29" s="73"/>
      <c r="I29" s="47">
        <f>SUM(I20:I27)</f>
        <v>0</v>
      </c>
      <c r="J29" s="47">
        <f t="shared" ref="J29:R29" si="33">SUM(J20:J27)</f>
        <v>38.678400000000003</v>
      </c>
      <c r="K29" s="47">
        <f t="shared" si="33"/>
        <v>0</v>
      </c>
      <c r="L29" s="47">
        <f t="shared" si="33"/>
        <v>0</v>
      </c>
      <c r="M29" s="47">
        <f t="shared" si="33"/>
        <v>51.460799999999992</v>
      </c>
      <c r="N29" s="47">
        <f t="shared" si="33"/>
        <v>0</v>
      </c>
      <c r="O29" s="47">
        <f t="shared" si="33"/>
        <v>0</v>
      </c>
      <c r="P29" s="47">
        <f t="shared" si="33"/>
        <v>0</v>
      </c>
      <c r="Q29" s="47">
        <f t="shared" si="33"/>
        <v>0</v>
      </c>
      <c r="R29" s="47">
        <f t="shared" si="33"/>
        <v>0</v>
      </c>
      <c r="T29" s="43"/>
      <c r="U29" s="43"/>
    </row>
    <row r="30" spans="1:21" s="19" customFormat="1" ht="16.5" customHeight="1" thickBot="1" x14ac:dyDescent="0.25">
      <c r="A30" s="74" t="s">
        <v>19</v>
      </c>
      <c r="B30" s="75"/>
      <c r="C30" s="75"/>
      <c r="D30" s="75"/>
      <c r="E30" s="75"/>
      <c r="F30" s="75"/>
      <c r="G30" s="75"/>
      <c r="H30" s="76"/>
      <c r="I30" s="25"/>
      <c r="J30" s="18"/>
      <c r="K30" s="18"/>
      <c r="L30" s="18"/>
      <c r="M30" s="18"/>
      <c r="N30" s="18"/>
      <c r="O30" s="18"/>
      <c r="P30" s="25"/>
      <c r="Q30" s="25"/>
      <c r="R30" s="44">
        <f>(SUM(I29:R29))</f>
        <v>90.139199999999988</v>
      </c>
      <c r="T30" s="50"/>
      <c r="U30" s="50"/>
    </row>
    <row r="31" spans="1:21" x14ac:dyDescent="0.25">
      <c r="Q31" t="s">
        <v>27</v>
      </c>
      <c r="R31" s="46">
        <f>0.45*0.3*0.9*2</f>
        <v>0.24300000000000002</v>
      </c>
    </row>
    <row r="32" spans="1:21" x14ac:dyDescent="0.25">
      <c r="Q32" t="s">
        <v>28</v>
      </c>
      <c r="R32" s="54">
        <f>R30/R31</f>
        <v>370.94320987654311</v>
      </c>
    </row>
    <row r="33" spans="1:21" ht="15.75" thickBot="1" x14ac:dyDescent="0.3"/>
    <row r="34" spans="1:21" s="10" customFormat="1" ht="21" customHeight="1" thickBot="1" x14ac:dyDescent="0.3">
      <c r="A34" s="80" t="s">
        <v>2</v>
      </c>
      <c r="B34" s="82" t="s">
        <v>3</v>
      </c>
      <c r="C34" s="84" t="s">
        <v>4</v>
      </c>
      <c r="D34" s="86" t="s">
        <v>5</v>
      </c>
      <c r="E34" s="86"/>
      <c r="F34" s="88" t="s">
        <v>6</v>
      </c>
      <c r="G34" s="90" t="s">
        <v>7</v>
      </c>
      <c r="H34" s="92" t="s">
        <v>8</v>
      </c>
      <c r="I34" s="77" t="s">
        <v>9</v>
      </c>
      <c r="J34" s="78"/>
      <c r="K34" s="78"/>
      <c r="L34" s="78"/>
      <c r="M34" s="78"/>
      <c r="N34" s="78"/>
      <c r="O34" s="78"/>
      <c r="P34" s="78"/>
      <c r="Q34" s="78"/>
      <c r="R34" s="79"/>
    </row>
    <row r="35" spans="1:21" s="10" customFormat="1" ht="15.75" customHeight="1" thickBot="1" x14ac:dyDescent="0.3">
      <c r="A35" s="81"/>
      <c r="B35" s="83"/>
      <c r="C35" s="85"/>
      <c r="D35" s="87"/>
      <c r="E35" s="87"/>
      <c r="F35" s="89"/>
      <c r="G35" s="91"/>
      <c r="H35" s="93"/>
      <c r="I35" s="36" t="s">
        <v>10</v>
      </c>
      <c r="J35" s="36" t="s">
        <v>11</v>
      </c>
      <c r="K35" s="36" t="s">
        <v>20</v>
      </c>
      <c r="L35" s="36" t="s">
        <v>21</v>
      </c>
      <c r="M35" s="36" t="s">
        <v>22</v>
      </c>
      <c r="N35" s="36" t="s">
        <v>23</v>
      </c>
      <c r="O35" s="36" t="s">
        <v>12</v>
      </c>
      <c r="P35" s="36" t="s">
        <v>24</v>
      </c>
      <c r="Q35" s="36" t="s">
        <v>13</v>
      </c>
      <c r="R35" s="37" t="s">
        <v>14</v>
      </c>
    </row>
    <row r="36" spans="1:21" s="11" customFormat="1" ht="14.25" customHeight="1" thickBot="1" x14ac:dyDescent="0.3">
      <c r="A36" s="51" t="s">
        <v>15</v>
      </c>
      <c r="B36" s="33"/>
      <c r="C36" s="33"/>
      <c r="D36" s="33"/>
      <c r="E36" s="33"/>
      <c r="F36" s="33"/>
      <c r="G36" s="33"/>
      <c r="H36" s="34"/>
      <c r="I36" s="35" t="str">
        <f>IF(E36=6,(G36*H36*0.222)," ")</f>
        <v xml:space="preserve"> </v>
      </c>
      <c r="J36" s="35" t="str">
        <f>IF(E36=8,(H36*G36*0.395)," ")</f>
        <v xml:space="preserve"> </v>
      </c>
      <c r="K36" s="35" t="str">
        <f>IF(E36=10,(G36*H36*0.617)," ")</f>
        <v xml:space="preserve"> </v>
      </c>
      <c r="L36" s="35" t="str">
        <f>IF(E36=12,(H36*G36*0.888)," ")</f>
        <v xml:space="preserve"> </v>
      </c>
      <c r="M36" s="35" t="str">
        <f>IF(E36=14,(H36*G36*1.208)," ")</f>
        <v xml:space="preserve"> </v>
      </c>
      <c r="N36" s="35" t="str">
        <f>IF(E36=16,(H36*G36*1.578)," ")</f>
        <v xml:space="preserve"> </v>
      </c>
      <c r="O36" s="35" t="str">
        <f>IF(E36=20,(H36*G36*2.466)," ")</f>
        <v xml:space="preserve"> </v>
      </c>
      <c r="P36" s="35" t="str">
        <f>IF(E36=25,(H36*G36*3.854)," ")</f>
        <v xml:space="preserve"> </v>
      </c>
      <c r="Q36" s="35" t="str">
        <f>IF(E36=32,(H36*G36*6.314)," ")</f>
        <v xml:space="preserve"> </v>
      </c>
      <c r="R36" s="35" t="str">
        <f>IF(E36=40,(H36*G36*9.866)," ")</f>
        <v xml:space="preserve"> </v>
      </c>
    </row>
    <row r="37" spans="1:21" s="11" customFormat="1" ht="12" customHeight="1" thickBot="1" x14ac:dyDescent="0.3">
      <c r="A37" s="49" t="s">
        <v>44</v>
      </c>
      <c r="B37" s="39"/>
      <c r="C37" s="38"/>
      <c r="D37" s="13"/>
      <c r="E37" s="13"/>
      <c r="F37" s="12"/>
      <c r="G37" s="12"/>
      <c r="H37" s="14"/>
      <c r="I37" s="35" t="str">
        <f t="shared" ref="I37:I41" si="34">IF(E37=6,(G37*H37*0.222)," ")</f>
        <v xml:space="preserve"> </v>
      </c>
      <c r="J37" s="35" t="str">
        <f t="shared" ref="J37:J41" si="35">IF(E37=8,(H37*G37*0.395)," ")</f>
        <v xml:space="preserve"> </v>
      </c>
      <c r="K37" s="35" t="str">
        <f t="shared" ref="K37:K41" si="36">IF(E37=10,(G37*H37*0.617)," ")</f>
        <v xml:space="preserve"> </v>
      </c>
      <c r="L37" s="35" t="str">
        <f t="shared" ref="L37:L41" si="37">IF(E37=12,(H37*G37*0.888)," ")</f>
        <v xml:space="preserve"> </v>
      </c>
      <c r="M37" s="35" t="str">
        <f t="shared" ref="M37:M41" si="38">IF(E37=14,(H37*G37*1.208)," ")</f>
        <v xml:space="preserve"> </v>
      </c>
      <c r="N37" s="35" t="str">
        <f t="shared" ref="N37:N41" si="39">IF(E37=16,(H37*G37*1.578)," ")</f>
        <v xml:space="preserve"> </v>
      </c>
      <c r="O37" s="35" t="str">
        <f t="shared" ref="O37:O41" si="40">IF(E37=20,(H37*G37*2.466)," ")</f>
        <v xml:space="preserve"> </v>
      </c>
      <c r="P37" s="35" t="str">
        <f t="shared" ref="P37:P41" si="41">IF(E37=25,(H37*G37*3.854)," ")</f>
        <v xml:space="preserve"> </v>
      </c>
      <c r="Q37" s="35" t="str">
        <f t="shared" ref="Q37:Q41" si="42">IF(E37=32,(H37*G37*6.314)," ")</f>
        <v xml:space="preserve"> </v>
      </c>
      <c r="R37" s="35" t="str">
        <f t="shared" ref="R37:R41" si="43">IF(E37=40,(H37*G37*9.866)," ")</f>
        <v xml:space="preserve"> </v>
      </c>
    </row>
    <row r="38" spans="1:21" s="11" customFormat="1" ht="12" customHeight="1" x14ac:dyDescent="0.25">
      <c r="A38" s="45" t="s">
        <v>37</v>
      </c>
      <c r="B38" s="41"/>
      <c r="C38" s="12">
        <v>14</v>
      </c>
      <c r="D38" s="13" t="s">
        <v>16</v>
      </c>
      <c r="E38" s="52">
        <v>14</v>
      </c>
      <c r="F38" s="12">
        <v>3</v>
      </c>
      <c r="G38" s="12">
        <f t="shared" ref="G38:G39" si="44">F38*C38</f>
        <v>42</v>
      </c>
      <c r="H38" s="14">
        <f>1.2-0.05+0.5+50*0.014</f>
        <v>2.35</v>
      </c>
      <c r="I38" s="35" t="str">
        <f t="shared" si="34"/>
        <v xml:space="preserve"> </v>
      </c>
      <c r="J38" s="35" t="str">
        <f t="shared" si="35"/>
        <v xml:space="preserve"> </v>
      </c>
      <c r="K38" s="35" t="str">
        <f t="shared" si="36"/>
        <v xml:space="preserve"> </v>
      </c>
      <c r="L38" s="35" t="str">
        <f t="shared" si="37"/>
        <v xml:space="preserve"> </v>
      </c>
      <c r="M38" s="35">
        <f t="shared" si="38"/>
        <v>119.2296</v>
      </c>
      <c r="N38" s="35" t="str">
        <f t="shared" si="39"/>
        <v xml:space="preserve"> </v>
      </c>
      <c r="O38" s="35" t="str">
        <f t="shared" si="40"/>
        <v xml:space="preserve"> </v>
      </c>
      <c r="P38" s="35" t="str">
        <f t="shared" si="41"/>
        <v xml:space="preserve"> </v>
      </c>
      <c r="Q38" s="35" t="str">
        <f t="shared" si="42"/>
        <v xml:space="preserve"> </v>
      </c>
      <c r="R38" s="35" t="str">
        <f t="shared" si="43"/>
        <v xml:space="preserve"> </v>
      </c>
    </row>
    <row r="39" spans="1:21" s="11" customFormat="1" ht="12" customHeight="1" x14ac:dyDescent="0.25">
      <c r="A39" s="45" t="s">
        <v>43</v>
      </c>
      <c r="B39" s="12"/>
      <c r="C39" s="12">
        <v>18</v>
      </c>
      <c r="D39" s="13" t="s">
        <v>16</v>
      </c>
      <c r="E39" s="52">
        <v>8</v>
      </c>
      <c r="F39" s="12">
        <v>3</v>
      </c>
      <c r="G39" s="12">
        <f t="shared" si="44"/>
        <v>54</v>
      </c>
      <c r="H39" s="14">
        <f>0.25*6+0.57*3+10*0.008*6</f>
        <v>3.69</v>
      </c>
      <c r="I39" s="35" t="str">
        <f t="shared" si="34"/>
        <v xml:space="preserve"> </v>
      </c>
      <c r="J39" s="35">
        <f t="shared" si="35"/>
        <v>78.707700000000003</v>
      </c>
      <c r="K39" s="35" t="str">
        <f t="shared" si="36"/>
        <v xml:space="preserve"> </v>
      </c>
      <c r="L39" s="35" t="str">
        <f t="shared" si="37"/>
        <v xml:space="preserve"> </v>
      </c>
      <c r="M39" s="35" t="str">
        <f t="shared" si="38"/>
        <v xml:space="preserve"> </v>
      </c>
      <c r="N39" s="35" t="str">
        <f t="shared" si="39"/>
        <v xml:space="preserve"> </v>
      </c>
      <c r="O39" s="35" t="str">
        <f t="shared" si="40"/>
        <v xml:space="preserve"> </v>
      </c>
      <c r="P39" s="35" t="str">
        <f t="shared" si="41"/>
        <v xml:space="preserve"> </v>
      </c>
      <c r="Q39" s="35" t="str">
        <f t="shared" si="42"/>
        <v xml:space="preserve"> </v>
      </c>
      <c r="R39" s="35" t="str">
        <f t="shared" si="43"/>
        <v xml:space="preserve"> </v>
      </c>
    </row>
    <row r="40" spans="1:21" s="11" customFormat="1" ht="12" customHeight="1" x14ac:dyDescent="0.25">
      <c r="A40" s="45"/>
      <c r="B40" s="41"/>
      <c r="C40" s="12"/>
      <c r="D40" s="13"/>
      <c r="E40" s="13"/>
      <c r="F40" s="12"/>
      <c r="G40" s="12"/>
      <c r="H40" s="14"/>
      <c r="I40" s="35" t="str">
        <f t="shared" si="34"/>
        <v xml:space="preserve"> </v>
      </c>
      <c r="J40" s="35" t="str">
        <f t="shared" si="35"/>
        <v xml:space="preserve"> </v>
      </c>
      <c r="K40" s="35" t="str">
        <f t="shared" si="36"/>
        <v xml:space="preserve"> </v>
      </c>
      <c r="L40" s="35" t="str">
        <f t="shared" si="37"/>
        <v xml:space="preserve"> </v>
      </c>
      <c r="M40" s="35" t="str">
        <f t="shared" si="38"/>
        <v xml:space="preserve"> </v>
      </c>
      <c r="N40" s="35" t="str">
        <f t="shared" si="39"/>
        <v xml:space="preserve"> </v>
      </c>
      <c r="O40" s="35" t="str">
        <f t="shared" si="40"/>
        <v xml:space="preserve"> </v>
      </c>
      <c r="P40" s="35" t="str">
        <f t="shared" si="41"/>
        <v xml:space="preserve"> </v>
      </c>
      <c r="Q40" s="35" t="str">
        <f t="shared" si="42"/>
        <v xml:space="preserve"> </v>
      </c>
      <c r="R40" s="35" t="str">
        <f t="shared" si="43"/>
        <v xml:space="preserve"> </v>
      </c>
    </row>
    <row r="41" spans="1:21" s="11" customFormat="1" ht="12" customHeight="1" thickBot="1" x14ac:dyDescent="0.3">
      <c r="A41" s="53"/>
      <c r="B41" s="15"/>
      <c r="C41" s="15"/>
      <c r="D41" s="16"/>
      <c r="E41" s="16"/>
      <c r="F41" s="15"/>
      <c r="G41" s="15"/>
      <c r="H41" s="42"/>
      <c r="I41" s="35" t="str">
        <f t="shared" si="34"/>
        <v xml:space="preserve"> </v>
      </c>
      <c r="J41" s="35" t="str">
        <f t="shared" si="35"/>
        <v xml:space="preserve"> </v>
      </c>
      <c r="K41" s="35" t="str">
        <f t="shared" si="36"/>
        <v xml:space="preserve"> </v>
      </c>
      <c r="L41" s="35" t="str">
        <f t="shared" si="37"/>
        <v xml:space="preserve"> </v>
      </c>
      <c r="M41" s="35" t="str">
        <f t="shared" si="38"/>
        <v xml:space="preserve"> </v>
      </c>
      <c r="N41" s="35" t="str">
        <f t="shared" si="39"/>
        <v xml:space="preserve"> </v>
      </c>
      <c r="O41" s="35" t="str">
        <f t="shared" si="40"/>
        <v xml:space="preserve"> </v>
      </c>
      <c r="P41" s="35" t="str">
        <f t="shared" si="41"/>
        <v xml:space="preserve"> </v>
      </c>
      <c r="Q41" s="35" t="str">
        <f t="shared" si="42"/>
        <v xml:space="preserve"> </v>
      </c>
      <c r="R41" s="35" t="str">
        <f t="shared" si="43"/>
        <v xml:space="preserve"> </v>
      </c>
    </row>
    <row r="42" spans="1:21" ht="17.25" customHeight="1" x14ac:dyDescent="0.25">
      <c r="A42" s="68" t="s">
        <v>17</v>
      </c>
      <c r="B42" s="69"/>
      <c r="C42" s="69"/>
      <c r="D42" s="69"/>
      <c r="E42" s="69"/>
      <c r="F42" s="69"/>
      <c r="G42" s="69"/>
      <c r="H42" s="70"/>
      <c r="I42" s="48">
        <v>0.222</v>
      </c>
      <c r="J42" s="17">
        <v>0.39500000000000002</v>
      </c>
      <c r="K42" s="17">
        <v>0.61699999999999999</v>
      </c>
      <c r="L42" s="17">
        <v>0.88800000000000001</v>
      </c>
      <c r="M42" s="17">
        <v>1.208</v>
      </c>
      <c r="N42" s="17">
        <v>1.5780000000000001</v>
      </c>
      <c r="O42" s="17">
        <v>2.4660000000000002</v>
      </c>
      <c r="P42" s="17">
        <v>3.8540000000000001</v>
      </c>
      <c r="Q42" s="17">
        <v>6.3140000000000001</v>
      </c>
      <c r="R42" s="17">
        <v>9.8659999999999997</v>
      </c>
      <c r="T42" s="43"/>
      <c r="U42" s="43"/>
    </row>
    <row r="43" spans="1:21" ht="15" customHeight="1" thickBot="1" x14ac:dyDescent="0.3">
      <c r="A43" s="71" t="s">
        <v>18</v>
      </c>
      <c r="B43" s="72"/>
      <c r="C43" s="72"/>
      <c r="D43" s="72"/>
      <c r="E43" s="72"/>
      <c r="F43" s="72"/>
      <c r="G43" s="72"/>
      <c r="H43" s="73"/>
      <c r="I43" s="47">
        <f>SUM(I36:I41)</f>
        <v>0</v>
      </c>
      <c r="J43" s="47">
        <f t="shared" ref="J43:R43" si="45">SUM(J36:J41)</f>
        <v>78.707700000000003</v>
      </c>
      <c r="K43" s="47">
        <f t="shared" si="45"/>
        <v>0</v>
      </c>
      <c r="L43" s="47">
        <f t="shared" si="45"/>
        <v>0</v>
      </c>
      <c r="M43" s="47">
        <f t="shared" si="45"/>
        <v>119.2296</v>
      </c>
      <c r="N43" s="47">
        <f t="shared" si="45"/>
        <v>0</v>
      </c>
      <c r="O43" s="47">
        <f t="shared" si="45"/>
        <v>0</v>
      </c>
      <c r="P43" s="47">
        <f t="shared" si="45"/>
        <v>0</v>
      </c>
      <c r="Q43" s="47">
        <f t="shared" si="45"/>
        <v>0</v>
      </c>
      <c r="R43" s="47">
        <f t="shared" si="45"/>
        <v>0</v>
      </c>
      <c r="T43" s="43"/>
      <c r="U43" s="43"/>
    </row>
    <row r="44" spans="1:21" s="19" customFormat="1" ht="16.5" customHeight="1" thickBot="1" x14ac:dyDescent="0.25">
      <c r="A44" s="74" t="s">
        <v>19</v>
      </c>
      <c r="B44" s="75"/>
      <c r="C44" s="75"/>
      <c r="D44" s="75"/>
      <c r="E44" s="75"/>
      <c r="F44" s="75"/>
      <c r="G44" s="75"/>
      <c r="H44" s="76"/>
      <c r="I44" s="25"/>
      <c r="J44" s="18"/>
      <c r="K44" s="18"/>
      <c r="L44" s="18"/>
      <c r="M44" s="18"/>
      <c r="N44" s="18"/>
      <c r="O44" s="18"/>
      <c r="P44" s="25"/>
      <c r="Q44" s="25"/>
      <c r="R44" s="44">
        <f>(SUM(I43:R43))</f>
        <v>197.93729999999999</v>
      </c>
      <c r="T44" s="50"/>
      <c r="U44" s="50"/>
    </row>
    <row r="45" spans="1:21" x14ac:dyDescent="0.25">
      <c r="Q45" t="s">
        <v>27</v>
      </c>
      <c r="R45" s="46">
        <f>0.62*0.3*0.9</f>
        <v>0.16739999999999999</v>
      </c>
    </row>
    <row r="46" spans="1:21" x14ac:dyDescent="0.25">
      <c r="Q46" t="s">
        <v>28</v>
      </c>
      <c r="R46" s="54">
        <f>R44/R45</f>
        <v>1182.421146953405</v>
      </c>
    </row>
    <row r="47" spans="1:21" ht="15.75" thickBot="1" x14ac:dyDescent="0.3"/>
    <row r="48" spans="1:21" s="10" customFormat="1" ht="21" customHeight="1" thickBot="1" x14ac:dyDescent="0.3">
      <c r="A48" s="80" t="s">
        <v>2</v>
      </c>
      <c r="B48" s="82" t="s">
        <v>3</v>
      </c>
      <c r="C48" s="84" t="s">
        <v>4</v>
      </c>
      <c r="D48" s="86" t="s">
        <v>5</v>
      </c>
      <c r="E48" s="86"/>
      <c r="F48" s="88" t="s">
        <v>6</v>
      </c>
      <c r="G48" s="90" t="s">
        <v>7</v>
      </c>
      <c r="H48" s="92" t="s">
        <v>8</v>
      </c>
      <c r="I48" s="77" t="s">
        <v>9</v>
      </c>
      <c r="J48" s="78"/>
      <c r="K48" s="78"/>
      <c r="L48" s="78"/>
      <c r="M48" s="78"/>
      <c r="N48" s="78"/>
      <c r="O48" s="78"/>
      <c r="P48" s="78"/>
      <c r="Q48" s="78"/>
      <c r="R48" s="79"/>
    </row>
    <row r="49" spans="1:21" s="10" customFormat="1" ht="15.75" customHeight="1" thickBot="1" x14ac:dyDescent="0.3">
      <c r="A49" s="81"/>
      <c r="B49" s="83"/>
      <c r="C49" s="85"/>
      <c r="D49" s="87"/>
      <c r="E49" s="87"/>
      <c r="F49" s="89"/>
      <c r="G49" s="91"/>
      <c r="H49" s="93"/>
      <c r="I49" s="36" t="s">
        <v>10</v>
      </c>
      <c r="J49" s="36" t="s">
        <v>11</v>
      </c>
      <c r="K49" s="36" t="s">
        <v>20</v>
      </c>
      <c r="L49" s="36" t="s">
        <v>21</v>
      </c>
      <c r="M49" s="36" t="s">
        <v>22</v>
      </c>
      <c r="N49" s="36" t="s">
        <v>23</v>
      </c>
      <c r="O49" s="36" t="s">
        <v>12</v>
      </c>
      <c r="P49" s="36" t="s">
        <v>24</v>
      </c>
      <c r="Q49" s="36" t="s">
        <v>13</v>
      </c>
      <c r="R49" s="37" t="s">
        <v>14</v>
      </c>
    </row>
    <row r="50" spans="1:21" s="11" customFormat="1" ht="14.25" customHeight="1" thickBot="1" x14ac:dyDescent="0.3">
      <c r="A50" s="51" t="s">
        <v>15</v>
      </c>
      <c r="B50" s="33"/>
      <c r="C50" s="33"/>
      <c r="D50" s="33"/>
      <c r="E50" s="33"/>
      <c r="F50" s="33"/>
      <c r="G50" s="33"/>
      <c r="H50" s="34"/>
      <c r="I50" s="35" t="str">
        <f>IF(E50=6,(G50*H50*0.222)," ")</f>
        <v xml:space="preserve"> </v>
      </c>
      <c r="J50" s="35" t="str">
        <f>IF(E50=8,(H50*G50*0.395)," ")</f>
        <v xml:space="preserve"> </v>
      </c>
      <c r="K50" s="35" t="str">
        <f>IF(E50=10,(G50*H50*0.617)," ")</f>
        <v xml:space="preserve"> </v>
      </c>
      <c r="L50" s="35" t="str">
        <f>IF(E50=12,(H50*G50*0.888)," ")</f>
        <v xml:space="preserve"> </v>
      </c>
      <c r="M50" s="35" t="str">
        <f>IF(E50=14,(H50*G50*1.208)," ")</f>
        <v xml:space="preserve"> </v>
      </c>
      <c r="N50" s="35" t="str">
        <f>IF(E50=16,(H50*G50*1.578)," ")</f>
        <v xml:space="preserve"> </v>
      </c>
      <c r="O50" s="35" t="str">
        <f>IF(E50=20,(H50*G50*2.466)," ")</f>
        <v xml:space="preserve"> </v>
      </c>
      <c r="P50" s="35" t="str">
        <f>IF(E50=25,(H50*G50*3.854)," ")</f>
        <v xml:space="preserve"> </v>
      </c>
      <c r="Q50" s="35" t="str">
        <f>IF(E50=32,(H50*G50*6.314)," ")</f>
        <v xml:space="preserve"> </v>
      </c>
      <c r="R50" s="35" t="str">
        <f>IF(E50=40,(H50*G50*9.866)," ")</f>
        <v xml:space="preserve"> </v>
      </c>
    </row>
    <row r="51" spans="1:21" s="11" customFormat="1" ht="12" customHeight="1" thickBot="1" x14ac:dyDescent="0.3">
      <c r="A51" s="49" t="s">
        <v>45</v>
      </c>
      <c r="B51" s="39"/>
      <c r="C51" s="38"/>
      <c r="D51" s="13"/>
      <c r="E51" s="13"/>
      <c r="F51" s="12"/>
      <c r="G51" s="12"/>
      <c r="H51" s="14"/>
      <c r="I51" s="35" t="str">
        <f t="shared" ref="I51:I55" si="46">IF(E51=6,(G51*H51*0.222)," ")</f>
        <v xml:space="preserve"> </v>
      </c>
      <c r="J51" s="35" t="str">
        <f t="shared" ref="J51:J55" si="47">IF(E51=8,(H51*G51*0.395)," ")</f>
        <v xml:space="preserve"> </v>
      </c>
      <c r="K51" s="35" t="str">
        <f t="shared" ref="K51:K55" si="48">IF(E51=10,(G51*H51*0.617)," ")</f>
        <v xml:space="preserve"> </v>
      </c>
      <c r="L51" s="35" t="str">
        <f t="shared" ref="L51:L55" si="49">IF(E51=12,(H51*G51*0.888)," ")</f>
        <v xml:space="preserve"> </v>
      </c>
      <c r="M51" s="35" t="str">
        <f t="shared" ref="M51:M55" si="50">IF(E51=14,(H51*G51*1.208)," ")</f>
        <v xml:space="preserve"> </v>
      </c>
      <c r="N51" s="35" t="str">
        <f t="shared" ref="N51:N55" si="51">IF(E51=16,(H51*G51*1.578)," ")</f>
        <v xml:space="preserve"> </v>
      </c>
      <c r="O51" s="35" t="str">
        <f t="shared" ref="O51:O55" si="52">IF(E51=20,(H51*G51*2.466)," ")</f>
        <v xml:space="preserve"> </v>
      </c>
      <c r="P51" s="35" t="str">
        <f t="shared" ref="P51:P55" si="53">IF(E51=25,(H51*G51*3.854)," ")</f>
        <v xml:space="preserve"> </v>
      </c>
      <c r="Q51" s="35" t="str">
        <f t="shared" ref="Q51:Q55" si="54">IF(E51=32,(H51*G51*6.314)," ")</f>
        <v xml:space="preserve"> </v>
      </c>
      <c r="R51" s="35" t="str">
        <f t="shared" ref="R51:R55" si="55">IF(E51=40,(H51*G51*9.866)," ")</f>
        <v xml:space="preserve"> </v>
      </c>
    </row>
    <row r="52" spans="1:21" s="11" customFormat="1" ht="12" customHeight="1" x14ac:dyDescent="0.25">
      <c r="A52" s="45" t="s">
        <v>37</v>
      </c>
      <c r="B52" s="41"/>
      <c r="C52" s="12">
        <v>20</v>
      </c>
      <c r="D52" s="13" t="s">
        <v>16</v>
      </c>
      <c r="E52" s="52">
        <v>14</v>
      </c>
      <c r="F52" s="12">
        <v>2</v>
      </c>
      <c r="G52" s="12">
        <f t="shared" ref="G52:G53" si="56">F52*C52</f>
        <v>40</v>
      </c>
      <c r="H52" s="14">
        <f>1.2-0.05+0.5+50*0.014</f>
        <v>2.35</v>
      </c>
      <c r="I52" s="35" t="str">
        <f t="shared" si="46"/>
        <v xml:space="preserve"> </v>
      </c>
      <c r="J52" s="35" t="str">
        <f t="shared" si="47"/>
        <v xml:space="preserve"> </v>
      </c>
      <c r="K52" s="35" t="str">
        <f t="shared" si="48"/>
        <v xml:space="preserve"> </v>
      </c>
      <c r="L52" s="35" t="str">
        <f t="shared" si="49"/>
        <v xml:space="preserve"> </v>
      </c>
      <c r="M52" s="35">
        <f t="shared" si="50"/>
        <v>113.55199999999999</v>
      </c>
      <c r="N52" s="35" t="str">
        <f t="shared" si="51"/>
        <v xml:space="preserve"> </v>
      </c>
      <c r="O52" s="35" t="str">
        <f t="shared" si="52"/>
        <v xml:space="preserve"> </v>
      </c>
      <c r="P52" s="35" t="str">
        <f t="shared" si="53"/>
        <v xml:space="preserve"> </v>
      </c>
      <c r="Q52" s="35" t="str">
        <f t="shared" si="54"/>
        <v xml:space="preserve"> </v>
      </c>
      <c r="R52" s="35" t="str">
        <f t="shared" si="55"/>
        <v xml:space="preserve"> </v>
      </c>
    </row>
    <row r="53" spans="1:21" s="11" customFormat="1" ht="12" customHeight="1" x14ac:dyDescent="0.25">
      <c r="A53" s="45" t="s">
        <v>43</v>
      </c>
      <c r="B53" s="12"/>
      <c r="C53" s="12">
        <v>18</v>
      </c>
      <c r="D53" s="13" t="s">
        <v>16</v>
      </c>
      <c r="E53" s="52">
        <v>8</v>
      </c>
      <c r="F53" s="12">
        <v>2</v>
      </c>
      <c r="G53" s="12">
        <f t="shared" si="56"/>
        <v>36</v>
      </c>
      <c r="H53" s="14">
        <f>0.25*9+0.91*3+10*0.008*9</f>
        <v>5.7</v>
      </c>
      <c r="I53" s="35" t="str">
        <f t="shared" si="46"/>
        <v xml:space="preserve"> </v>
      </c>
      <c r="J53" s="35">
        <f t="shared" si="47"/>
        <v>81.054000000000016</v>
      </c>
      <c r="K53" s="35" t="str">
        <f t="shared" si="48"/>
        <v xml:space="preserve"> </v>
      </c>
      <c r="L53" s="35" t="str">
        <f t="shared" si="49"/>
        <v xml:space="preserve"> </v>
      </c>
      <c r="M53" s="35" t="str">
        <f t="shared" si="50"/>
        <v xml:space="preserve"> </v>
      </c>
      <c r="N53" s="35" t="str">
        <f t="shared" si="51"/>
        <v xml:space="preserve"> </v>
      </c>
      <c r="O53" s="35" t="str">
        <f t="shared" si="52"/>
        <v xml:space="preserve"> </v>
      </c>
      <c r="P53" s="35" t="str">
        <f t="shared" si="53"/>
        <v xml:space="preserve"> </v>
      </c>
      <c r="Q53" s="35" t="str">
        <f t="shared" si="54"/>
        <v xml:space="preserve"> </v>
      </c>
      <c r="R53" s="35" t="str">
        <f t="shared" si="55"/>
        <v xml:space="preserve"> </v>
      </c>
    </row>
    <row r="54" spans="1:21" s="11" customFormat="1" ht="12" customHeight="1" x14ac:dyDescent="0.25">
      <c r="A54" s="45"/>
      <c r="B54" s="41"/>
      <c r="C54" s="12"/>
      <c r="D54" s="13"/>
      <c r="E54" s="13"/>
      <c r="F54" s="12"/>
      <c r="G54" s="12"/>
      <c r="H54" s="14"/>
      <c r="I54" s="35" t="str">
        <f t="shared" si="46"/>
        <v xml:space="preserve"> </v>
      </c>
      <c r="J54" s="35" t="str">
        <f t="shared" si="47"/>
        <v xml:space="preserve"> </v>
      </c>
      <c r="K54" s="35" t="str">
        <f t="shared" si="48"/>
        <v xml:space="preserve"> </v>
      </c>
      <c r="L54" s="35" t="str">
        <f t="shared" si="49"/>
        <v xml:space="preserve"> </v>
      </c>
      <c r="M54" s="35" t="str">
        <f t="shared" si="50"/>
        <v xml:space="preserve"> </v>
      </c>
      <c r="N54" s="35" t="str">
        <f t="shared" si="51"/>
        <v xml:space="preserve"> </v>
      </c>
      <c r="O54" s="35" t="str">
        <f t="shared" si="52"/>
        <v xml:space="preserve"> </v>
      </c>
      <c r="P54" s="35" t="str">
        <f t="shared" si="53"/>
        <v xml:space="preserve"> </v>
      </c>
      <c r="Q54" s="35" t="str">
        <f t="shared" si="54"/>
        <v xml:space="preserve"> </v>
      </c>
      <c r="R54" s="35" t="str">
        <f t="shared" si="55"/>
        <v xml:space="preserve"> </v>
      </c>
    </row>
    <row r="55" spans="1:21" s="11" customFormat="1" ht="12" customHeight="1" thickBot="1" x14ac:dyDescent="0.3">
      <c r="A55" s="53"/>
      <c r="B55" s="15"/>
      <c r="C55" s="15"/>
      <c r="D55" s="16"/>
      <c r="E55" s="16"/>
      <c r="F55" s="15"/>
      <c r="G55" s="15"/>
      <c r="H55" s="42"/>
      <c r="I55" s="35" t="str">
        <f t="shared" si="46"/>
        <v xml:space="preserve"> </v>
      </c>
      <c r="J55" s="35" t="str">
        <f t="shared" si="47"/>
        <v xml:space="preserve"> </v>
      </c>
      <c r="K55" s="35" t="str">
        <f t="shared" si="48"/>
        <v xml:space="preserve"> </v>
      </c>
      <c r="L55" s="35" t="str">
        <f t="shared" si="49"/>
        <v xml:space="preserve"> </v>
      </c>
      <c r="M55" s="35" t="str">
        <f t="shared" si="50"/>
        <v xml:space="preserve"> </v>
      </c>
      <c r="N55" s="35" t="str">
        <f t="shared" si="51"/>
        <v xml:space="preserve"> </v>
      </c>
      <c r="O55" s="35" t="str">
        <f t="shared" si="52"/>
        <v xml:space="preserve"> </v>
      </c>
      <c r="P55" s="35" t="str">
        <f t="shared" si="53"/>
        <v xml:space="preserve"> </v>
      </c>
      <c r="Q55" s="35" t="str">
        <f t="shared" si="54"/>
        <v xml:space="preserve"> </v>
      </c>
      <c r="R55" s="35" t="str">
        <f t="shared" si="55"/>
        <v xml:space="preserve"> </v>
      </c>
    </row>
    <row r="56" spans="1:21" ht="17.25" customHeight="1" x14ac:dyDescent="0.25">
      <c r="A56" s="68" t="s">
        <v>17</v>
      </c>
      <c r="B56" s="69"/>
      <c r="C56" s="69"/>
      <c r="D56" s="69"/>
      <c r="E56" s="69"/>
      <c r="F56" s="69"/>
      <c r="G56" s="69"/>
      <c r="H56" s="70"/>
      <c r="I56" s="48">
        <v>0.222</v>
      </c>
      <c r="J56" s="17">
        <v>0.39500000000000002</v>
      </c>
      <c r="K56" s="17">
        <v>0.61699999999999999</v>
      </c>
      <c r="L56" s="17">
        <v>0.88800000000000001</v>
      </c>
      <c r="M56" s="17">
        <v>1.208</v>
      </c>
      <c r="N56" s="17">
        <v>1.5780000000000001</v>
      </c>
      <c r="O56" s="17">
        <v>2.4660000000000002</v>
      </c>
      <c r="P56" s="17">
        <v>3.8540000000000001</v>
      </c>
      <c r="Q56" s="17">
        <v>6.3140000000000001</v>
      </c>
      <c r="R56" s="17">
        <v>9.8659999999999997</v>
      </c>
      <c r="T56" s="43"/>
      <c r="U56" s="43"/>
    </row>
    <row r="57" spans="1:21" ht="15" customHeight="1" thickBot="1" x14ac:dyDescent="0.3">
      <c r="A57" s="71" t="s">
        <v>18</v>
      </c>
      <c r="B57" s="72"/>
      <c r="C57" s="72"/>
      <c r="D57" s="72"/>
      <c r="E57" s="72"/>
      <c r="F57" s="72"/>
      <c r="G57" s="72"/>
      <c r="H57" s="73"/>
      <c r="I57" s="47">
        <f>SUM(I50:I55)</f>
        <v>0</v>
      </c>
      <c r="J57" s="47">
        <f t="shared" ref="J57:R57" si="57">SUM(J50:J55)</f>
        <v>81.054000000000016</v>
      </c>
      <c r="K57" s="47">
        <f t="shared" si="57"/>
        <v>0</v>
      </c>
      <c r="L57" s="47">
        <f t="shared" si="57"/>
        <v>0</v>
      </c>
      <c r="M57" s="47">
        <f t="shared" si="57"/>
        <v>113.55199999999999</v>
      </c>
      <c r="N57" s="47">
        <f t="shared" si="57"/>
        <v>0</v>
      </c>
      <c r="O57" s="47">
        <f t="shared" si="57"/>
        <v>0</v>
      </c>
      <c r="P57" s="47">
        <f t="shared" si="57"/>
        <v>0</v>
      </c>
      <c r="Q57" s="47">
        <f t="shared" si="57"/>
        <v>0</v>
      </c>
      <c r="R57" s="47">
        <f t="shared" si="57"/>
        <v>0</v>
      </c>
      <c r="T57" s="43"/>
      <c r="U57" s="43"/>
    </row>
    <row r="58" spans="1:21" s="19" customFormat="1" ht="16.5" customHeight="1" thickBot="1" x14ac:dyDescent="0.25">
      <c r="A58" s="74" t="s">
        <v>19</v>
      </c>
      <c r="B58" s="75"/>
      <c r="C58" s="75"/>
      <c r="D58" s="75"/>
      <c r="E58" s="75"/>
      <c r="F58" s="75"/>
      <c r="G58" s="75"/>
      <c r="H58" s="76"/>
      <c r="I58" s="25"/>
      <c r="J58" s="18"/>
      <c r="K58" s="18"/>
      <c r="L58" s="18"/>
      <c r="M58" s="18"/>
      <c r="N58" s="18"/>
      <c r="O58" s="18"/>
      <c r="P58" s="25"/>
      <c r="Q58" s="25"/>
      <c r="R58" s="44">
        <f>(SUM(I57:R57))</f>
        <v>194.60599999999999</v>
      </c>
      <c r="T58" s="50"/>
      <c r="U58" s="50"/>
    </row>
    <row r="59" spans="1:21" x14ac:dyDescent="0.25">
      <c r="Q59" t="s">
        <v>27</v>
      </c>
      <c r="R59" s="46">
        <f>0.3*0.96*0.8*2</f>
        <v>0.46079999999999999</v>
      </c>
    </row>
    <row r="60" spans="1:21" x14ac:dyDescent="0.25">
      <c r="Q60" t="s">
        <v>28</v>
      </c>
      <c r="R60" s="54">
        <f>R58/R59</f>
        <v>422.32204861111109</v>
      </c>
    </row>
  </sheetData>
  <mergeCells count="45">
    <mergeCell ref="I18:R18"/>
    <mergeCell ref="A28:H28"/>
    <mergeCell ref="A12:H12"/>
    <mergeCell ref="A13:H13"/>
    <mergeCell ref="A14:H14"/>
    <mergeCell ref="L2:M2"/>
    <mergeCell ref="A3:A4"/>
    <mergeCell ref="B3:B4"/>
    <mergeCell ref="C3:C4"/>
    <mergeCell ref="D3:E4"/>
    <mergeCell ref="F3:F4"/>
    <mergeCell ref="G3:G4"/>
    <mergeCell ref="H3:H4"/>
    <mergeCell ref="I3:R3"/>
    <mergeCell ref="A56:H56"/>
    <mergeCell ref="A18:A19"/>
    <mergeCell ref="B18:B19"/>
    <mergeCell ref="C18:C19"/>
    <mergeCell ref="D18:E19"/>
    <mergeCell ref="F18:F19"/>
    <mergeCell ref="A29:H29"/>
    <mergeCell ref="A34:A35"/>
    <mergeCell ref="B34:B35"/>
    <mergeCell ref="C34:C35"/>
    <mergeCell ref="D34:E35"/>
    <mergeCell ref="F34:F35"/>
    <mergeCell ref="G34:G35"/>
    <mergeCell ref="A30:H30"/>
    <mergeCell ref="H18:H19"/>
    <mergeCell ref="A57:H57"/>
    <mergeCell ref="G18:G19"/>
    <mergeCell ref="A58:H58"/>
    <mergeCell ref="H34:H35"/>
    <mergeCell ref="I34:R34"/>
    <mergeCell ref="A42:H42"/>
    <mergeCell ref="A43:H43"/>
    <mergeCell ref="A44:H44"/>
    <mergeCell ref="A48:A49"/>
    <mergeCell ref="B48:B49"/>
    <mergeCell ref="C48:C49"/>
    <mergeCell ref="D48:E49"/>
    <mergeCell ref="F48:F49"/>
    <mergeCell ref="G48:G49"/>
    <mergeCell ref="H48:H49"/>
    <mergeCell ref="I48:R48"/>
  </mergeCells>
  <pageMargins left="0.7" right="0.7" top="0.75" bottom="0.75" header="0.3" footer="0.3"/>
  <pageSetup paperSize="9"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U75"/>
  <sheetViews>
    <sheetView topLeftCell="A15" zoomScaleNormal="100" workbookViewId="0">
      <selection activeCell="R30" sqref="R30"/>
    </sheetView>
  </sheetViews>
  <sheetFormatPr baseColWidth="10" defaultRowHeight="15" x14ac:dyDescent="0.25"/>
  <cols>
    <col min="1" max="1" width="26.42578125" customWidth="1"/>
    <col min="2" max="2" width="3.42578125" style="20" customWidth="1"/>
    <col min="3" max="3" width="5" style="21" customWidth="1"/>
    <col min="4" max="4" width="4.5703125" style="22" customWidth="1"/>
    <col min="5" max="6" width="4" style="22" customWidth="1"/>
    <col min="7" max="7" width="4.85546875" style="21" customWidth="1"/>
    <col min="8" max="8" width="7.28515625" style="23" customWidth="1"/>
    <col min="9" max="10" width="12.140625" style="24" customWidth="1"/>
    <col min="11" max="11" width="11.42578125" style="24" customWidth="1"/>
    <col min="12" max="12" width="32.42578125" style="24" bestFit="1" customWidth="1"/>
    <col min="13" max="13" width="12.140625" style="24" customWidth="1"/>
    <col min="14" max="14" width="13.7109375" style="24" customWidth="1"/>
    <col min="15" max="15" width="13.42578125" style="24" customWidth="1"/>
    <col min="16" max="16" width="12" style="24" customWidth="1"/>
    <col min="17" max="17" width="13.42578125" customWidth="1"/>
    <col min="18" max="18" width="14.140625" customWidth="1"/>
    <col min="19" max="19" width="6.28515625" customWidth="1"/>
    <col min="20" max="20" width="13.5703125" customWidth="1"/>
    <col min="21" max="21" width="11.42578125" customWidth="1"/>
    <col min="257" max="257" width="22.5703125" customWidth="1"/>
    <col min="258" max="258" width="3.42578125" customWidth="1"/>
    <col min="259" max="259" width="5.140625" customWidth="1"/>
    <col min="260" max="260" width="4.5703125" customWidth="1"/>
    <col min="261" max="262" width="4" customWidth="1"/>
    <col min="263" max="263" width="6.140625" customWidth="1"/>
    <col min="264" max="264" width="7.28515625" customWidth="1"/>
    <col min="265" max="265" width="9.42578125" customWidth="1"/>
    <col min="266" max="266" width="9.5703125" bestFit="1" customWidth="1"/>
    <col min="267" max="267" width="12.85546875" bestFit="1" customWidth="1"/>
    <col min="268" max="268" width="13.42578125" customWidth="1"/>
    <col min="269" max="269" width="13" customWidth="1"/>
    <col min="270" max="270" width="12.5703125" customWidth="1"/>
    <col min="271" max="272" width="14.140625" customWidth="1"/>
    <col min="273" max="273" width="13.42578125" bestFit="1" customWidth="1"/>
    <col min="274" max="274" width="15.42578125" customWidth="1"/>
    <col min="513" max="513" width="22.5703125" customWidth="1"/>
    <col min="514" max="514" width="3.42578125" customWidth="1"/>
    <col min="515" max="515" width="5.140625" customWidth="1"/>
    <col min="516" max="516" width="4.5703125" customWidth="1"/>
    <col min="517" max="518" width="4" customWidth="1"/>
    <col min="519" max="519" width="6.140625" customWidth="1"/>
    <col min="520" max="520" width="7.28515625" customWidth="1"/>
    <col min="521" max="521" width="9.42578125" customWidth="1"/>
    <col min="522" max="522" width="9.5703125" bestFit="1" customWidth="1"/>
    <col min="523" max="523" width="12.85546875" bestFit="1" customWidth="1"/>
    <col min="524" max="524" width="13.42578125" customWidth="1"/>
    <col min="525" max="525" width="13" customWidth="1"/>
    <col min="526" max="526" width="12.5703125" customWidth="1"/>
    <col min="527" max="528" width="14.140625" customWidth="1"/>
    <col min="529" max="529" width="13.42578125" bestFit="1" customWidth="1"/>
    <col min="530" max="530" width="15.42578125" customWidth="1"/>
    <col min="769" max="769" width="22.5703125" customWidth="1"/>
    <col min="770" max="770" width="3.42578125" customWidth="1"/>
    <col min="771" max="771" width="5.140625" customWidth="1"/>
    <col min="772" max="772" width="4.5703125" customWidth="1"/>
    <col min="773" max="774" width="4" customWidth="1"/>
    <col min="775" max="775" width="6.140625" customWidth="1"/>
    <col min="776" max="776" width="7.28515625" customWidth="1"/>
    <col min="777" max="777" width="9.42578125" customWidth="1"/>
    <col min="778" max="778" width="9.5703125" bestFit="1" customWidth="1"/>
    <col min="779" max="779" width="12.85546875" bestFit="1" customWidth="1"/>
    <col min="780" max="780" width="13.42578125" customWidth="1"/>
    <col min="781" max="781" width="13" customWidth="1"/>
    <col min="782" max="782" width="12.5703125" customWidth="1"/>
    <col min="783" max="784" width="14.140625" customWidth="1"/>
    <col min="785" max="785" width="13.42578125" bestFit="1" customWidth="1"/>
    <col min="786" max="786" width="15.42578125" customWidth="1"/>
    <col min="1025" max="1025" width="22.5703125" customWidth="1"/>
    <col min="1026" max="1026" width="3.42578125" customWidth="1"/>
    <col min="1027" max="1027" width="5.140625" customWidth="1"/>
    <col min="1028" max="1028" width="4.5703125" customWidth="1"/>
    <col min="1029" max="1030" width="4" customWidth="1"/>
    <col min="1031" max="1031" width="6.140625" customWidth="1"/>
    <col min="1032" max="1032" width="7.28515625" customWidth="1"/>
    <col min="1033" max="1033" width="9.42578125" customWidth="1"/>
    <col min="1034" max="1034" width="9.5703125" bestFit="1" customWidth="1"/>
    <col min="1035" max="1035" width="12.85546875" bestFit="1" customWidth="1"/>
    <col min="1036" max="1036" width="13.42578125" customWidth="1"/>
    <col min="1037" max="1037" width="13" customWidth="1"/>
    <col min="1038" max="1038" width="12.5703125" customWidth="1"/>
    <col min="1039" max="1040" width="14.140625" customWidth="1"/>
    <col min="1041" max="1041" width="13.42578125" bestFit="1" customWidth="1"/>
    <col min="1042" max="1042" width="15.42578125" customWidth="1"/>
    <col min="1281" max="1281" width="22.5703125" customWidth="1"/>
    <col min="1282" max="1282" width="3.42578125" customWidth="1"/>
    <col min="1283" max="1283" width="5.140625" customWidth="1"/>
    <col min="1284" max="1284" width="4.5703125" customWidth="1"/>
    <col min="1285" max="1286" width="4" customWidth="1"/>
    <col min="1287" max="1287" width="6.140625" customWidth="1"/>
    <col min="1288" max="1288" width="7.28515625" customWidth="1"/>
    <col min="1289" max="1289" width="9.42578125" customWidth="1"/>
    <col min="1290" max="1290" width="9.5703125" bestFit="1" customWidth="1"/>
    <col min="1291" max="1291" width="12.85546875" bestFit="1" customWidth="1"/>
    <col min="1292" max="1292" width="13.42578125" customWidth="1"/>
    <col min="1293" max="1293" width="13" customWidth="1"/>
    <col min="1294" max="1294" width="12.5703125" customWidth="1"/>
    <col min="1295" max="1296" width="14.140625" customWidth="1"/>
    <col min="1297" max="1297" width="13.42578125" bestFit="1" customWidth="1"/>
    <col min="1298" max="1298" width="15.42578125" customWidth="1"/>
    <col min="1537" max="1537" width="22.5703125" customWidth="1"/>
    <col min="1538" max="1538" width="3.42578125" customWidth="1"/>
    <col min="1539" max="1539" width="5.140625" customWidth="1"/>
    <col min="1540" max="1540" width="4.5703125" customWidth="1"/>
    <col min="1541" max="1542" width="4" customWidth="1"/>
    <col min="1543" max="1543" width="6.140625" customWidth="1"/>
    <col min="1544" max="1544" width="7.28515625" customWidth="1"/>
    <col min="1545" max="1545" width="9.42578125" customWidth="1"/>
    <col min="1546" max="1546" width="9.5703125" bestFit="1" customWidth="1"/>
    <col min="1547" max="1547" width="12.85546875" bestFit="1" customWidth="1"/>
    <col min="1548" max="1548" width="13.42578125" customWidth="1"/>
    <col min="1549" max="1549" width="13" customWidth="1"/>
    <col min="1550" max="1550" width="12.5703125" customWidth="1"/>
    <col min="1551" max="1552" width="14.140625" customWidth="1"/>
    <col min="1553" max="1553" width="13.42578125" bestFit="1" customWidth="1"/>
    <col min="1554" max="1554" width="15.42578125" customWidth="1"/>
    <col min="1793" max="1793" width="22.5703125" customWidth="1"/>
    <col min="1794" max="1794" width="3.42578125" customWidth="1"/>
    <col min="1795" max="1795" width="5.140625" customWidth="1"/>
    <col min="1796" max="1796" width="4.5703125" customWidth="1"/>
    <col min="1797" max="1798" width="4" customWidth="1"/>
    <col min="1799" max="1799" width="6.140625" customWidth="1"/>
    <col min="1800" max="1800" width="7.28515625" customWidth="1"/>
    <col min="1801" max="1801" width="9.42578125" customWidth="1"/>
    <col min="1802" max="1802" width="9.5703125" bestFit="1" customWidth="1"/>
    <col min="1803" max="1803" width="12.85546875" bestFit="1" customWidth="1"/>
    <col min="1804" max="1804" width="13.42578125" customWidth="1"/>
    <col min="1805" max="1805" width="13" customWidth="1"/>
    <col min="1806" max="1806" width="12.5703125" customWidth="1"/>
    <col min="1807" max="1808" width="14.140625" customWidth="1"/>
    <col min="1809" max="1809" width="13.42578125" bestFit="1" customWidth="1"/>
    <col min="1810" max="1810" width="15.42578125" customWidth="1"/>
    <col min="2049" max="2049" width="22.5703125" customWidth="1"/>
    <col min="2050" max="2050" width="3.42578125" customWidth="1"/>
    <col min="2051" max="2051" width="5.140625" customWidth="1"/>
    <col min="2052" max="2052" width="4.5703125" customWidth="1"/>
    <col min="2053" max="2054" width="4" customWidth="1"/>
    <col min="2055" max="2055" width="6.140625" customWidth="1"/>
    <col min="2056" max="2056" width="7.28515625" customWidth="1"/>
    <col min="2057" max="2057" width="9.42578125" customWidth="1"/>
    <col min="2058" max="2058" width="9.5703125" bestFit="1" customWidth="1"/>
    <col min="2059" max="2059" width="12.85546875" bestFit="1" customWidth="1"/>
    <col min="2060" max="2060" width="13.42578125" customWidth="1"/>
    <col min="2061" max="2061" width="13" customWidth="1"/>
    <col min="2062" max="2062" width="12.5703125" customWidth="1"/>
    <col min="2063" max="2064" width="14.140625" customWidth="1"/>
    <col min="2065" max="2065" width="13.42578125" bestFit="1" customWidth="1"/>
    <col min="2066" max="2066" width="15.42578125" customWidth="1"/>
    <col min="2305" max="2305" width="22.5703125" customWidth="1"/>
    <col min="2306" max="2306" width="3.42578125" customWidth="1"/>
    <col min="2307" max="2307" width="5.140625" customWidth="1"/>
    <col min="2308" max="2308" width="4.5703125" customWidth="1"/>
    <col min="2309" max="2310" width="4" customWidth="1"/>
    <col min="2311" max="2311" width="6.140625" customWidth="1"/>
    <col min="2312" max="2312" width="7.28515625" customWidth="1"/>
    <col min="2313" max="2313" width="9.42578125" customWidth="1"/>
    <col min="2314" max="2314" width="9.5703125" bestFit="1" customWidth="1"/>
    <col min="2315" max="2315" width="12.85546875" bestFit="1" customWidth="1"/>
    <col min="2316" max="2316" width="13.42578125" customWidth="1"/>
    <col min="2317" max="2317" width="13" customWidth="1"/>
    <col min="2318" max="2318" width="12.5703125" customWidth="1"/>
    <col min="2319" max="2320" width="14.140625" customWidth="1"/>
    <col min="2321" max="2321" width="13.42578125" bestFit="1" customWidth="1"/>
    <col min="2322" max="2322" width="15.42578125" customWidth="1"/>
    <col min="2561" max="2561" width="22.5703125" customWidth="1"/>
    <col min="2562" max="2562" width="3.42578125" customWidth="1"/>
    <col min="2563" max="2563" width="5.140625" customWidth="1"/>
    <col min="2564" max="2564" width="4.5703125" customWidth="1"/>
    <col min="2565" max="2566" width="4" customWidth="1"/>
    <col min="2567" max="2567" width="6.140625" customWidth="1"/>
    <col min="2568" max="2568" width="7.28515625" customWidth="1"/>
    <col min="2569" max="2569" width="9.42578125" customWidth="1"/>
    <col min="2570" max="2570" width="9.5703125" bestFit="1" customWidth="1"/>
    <col min="2571" max="2571" width="12.85546875" bestFit="1" customWidth="1"/>
    <col min="2572" max="2572" width="13.42578125" customWidth="1"/>
    <col min="2573" max="2573" width="13" customWidth="1"/>
    <col min="2574" max="2574" width="12.5703125" customWidth="1"/>
    <col min="2575" max="2576" width="14.140625" customWidth="1"/>
    <col min="2577" max="2577" width="13.42578125" bestFit="1" customWidth="1"/>
    <col min="2578" max="2578" width="15.42578125" customWidth="1"/>
    <col min="2817" max="2817" width="22.5703125" customWidth="1"/>
    <col min="2818" max="2818" width="3.42578125" customWidth="1"/>
    <col min="2819" max="2819" width="5.140625" customWidth="1"/>
    <col min="2820" max="2820" width="4.5703125" customWidth="1"/>
    <col min="2821" max="2822" width="4" customWidth="1"/>
    <col min="2823" max="2823" width="6.140625" customWidth="1"/>
    <col min="2824" max="2824" width="7.28515625" customWidth="1"/>
    <col min="2825" max="2825" width="9.42578125" customWidth="1"/>
    <col min="2826" max="2826" width="9.5703125" bestFit="1" customWidth="1"/>
    <col min="2827" max="2827" width="12.85546875" bestFit="1" customWidth="1"/>
    <col min="2828" max="2828" width="13.42578125" customWidth="1"/>
    <col min="2829" max="2829" width="13" customWidth="1"/>
    <col min="2830" max="2830" width="12.5703125" customWidth="1"/>
    <col min="2831" max="2832" width="14.140625" customWidth="1"/>
    <col min="2833" max="2833" width="13.42578125" bestFit="1" customWidth="1"/>
    <col min="2834" max="2834" width="15.42578125" customWidth="1"/>
    <col min="3073" max="3073" width="22.5703125" customWidth="1"/>
    <col min="3074" max="3074" width="3.42578125" customWidth="1"/>
    <col min="3075" max="3075" width="5.140625" customWidth="1"/>
    <col min="3076" max="3076" width="4.5703125" customWidth="1"/>
    <col min="3077" max="3078" width="4" customWidth="1"/>
    <col min="3079" max="3079" width="6.140625" customWidth="1"/>
    <col min="3080" max="3080" width="7.28515625" customWidth="1"/>
    <col min="3081" max="3081" width="9.42578125" customWidth="1"/>
    <col min="3082" max="3082" width="9.5703125" bestFit="1" customWidth="1"/>
    <col min="3083" max="3083" width="12.85546875" bestFit="1" customWidth="1"/>
    <col min="3084" max="3084" width="13.42578125" customWidth="1"/>
    <col min="3085" max="3085" width="13" customWidth="1"/>
    <col min="3086" max="3086" width="12.5703125" customWidth="1"/>
    <col min="3087" max="3088" width="14.140625" customWidth="1"/>
    <col min="3089" max="3089" width="13.42578125" bestFit="1" customWidth="1"/>
    <col min="3090" max="3090" width="15.42578125" customWidth="1"/>
    <col min="3329" max="3329" width="22.5703125" customWidth="1"/>
    <col min="3330" max="3330" width="3.42578125" customWidth="1"/>
    <col min="3331" max="3331" width="5.140625" customWidth="1"/>
    <col min="3332" max="3332" width="4.5703125" customWidth="1"/>
    <col min="3333" max="3334" width="4" customWidth="1"/>
    <col min="3335" max="3335" width="6.140625" customWidth="1"/>
    <col min="3336" max="3336" width="7.28515625" customWidth="1"/>
    <col min="3337" max="3337" width="9.42578125" customWidth="1"/>
    <col min="3338" max="3338" width="9.5703125" bestFit="1" customWidth="1"/>
    <col min="3339" max="3339" width="12.85546875" bestFit="1" customWidth="1"/>
    <col min="3340" max="3340" width="13.42578125" customWidth="1"/>
    <col min="3341" max="3341" width="13" customWidth="1"/>
    <col min="3342" max="3342" width="12.5703125" customWidth="1"/>
    <col min="3343" max="3344" width="14.140625" customWidth="1"/>
    <col min="3345" max="3345" width="13.42578125" bestFit="1" customWidth="1"/>
    <col min="3346" max="3346" width="15.42578125" customWidth="1"/>
    <col min="3585" max="3585" width="22.5703125" customWidth="1"/>
    <col min="3586" max="3586" width="3.42578125" customWidth="1"/>
    <col min="3587" max="3587" width="5.140625" customWidth="1"/>
    <col min="3588" max="3588" width="4.5703125" customWidth="1"/>
    <col min="3589" max="3590" width="4" customWidth="1"/>
    <col min="3591" max="3591" width="6.140625" customWidth="1"/>
    <col min="3592" max="3592" width="7.28515625" customWidth="1"/>
    <col min="3593" max="3593" width="9.42578125" customWidth="1"/>
    <col min="3594" max="3594" width="9.5703125" bestFit="1" customWidth="1"/>
    <col min="3595" max="3595" width="12.85546875" bestFit="1" customWidth="1"/>
    <col min="3596" max="3596" width="13.42578125" customWidth="1"/>
    <col min="3597" max="3597" width="13" customWidth="1"/>
    <col min="3598" max="3598" width="12.5703125" customWidth="1"/>
    <col min="3599" max="3600" width="14.140625" customWidth="1"/>
    <col min="3601" max="3601" width="13.42578125" bestFit="1" customWidth="1"/>
    <col min="3602" max="3602" width="15.42578125" customWidth="1"/>
    <col min="3841" max="3841" width="22.5703125" customWidth="1"/>
    <col min="3842" max="3842" width="3.42578125" customWidth="1"/>
    <col min="3843" max="3843" width="5.140625" customWidth="1"/>
    <col min="3844" max="3844" width="4.5703125" customWidth="1"/>
    <col min="3845" max="3846" width="4" customWidth="1"/>
    <col min="3847" max="3847" width="6.140625" customWidth="1"/>
    <col min="3848" max="3848" width="7.28515625" customWidth="1"/>
    <col min="3849" max="3849" width="9.42578125" customWidth="1"/>
    <col min="3850" max="3850" width="9.5703125" bestFit="1" customWidth="1"/>
    <col min="3851" max="3851" width="12.85546875" bestFit="1" customWidth="1"/>
    <col min="3852" max="3852" width="13.42578125" customWidth="1"/>
    <col min="3853" max="3853" width="13" customWidth="1"/>
    <col min="3854" max="3854" width="12.5703125" customWidth="1"/>
    <col min="3855" max="3856" width="14.140625" customWidth="1"/>
    <col min="3857" max="3857" width="13.42578125" bestFit="1" customWidth="1"/>
    <col min="3858" max="3858" width="15.42578125" customWidth="1"/>
    <col min="4097" max="4097" width="22.5703125" customWidth="1"/>
    <col min="4098" max="4098" width="3.42578125" customWidth="1"/>
    <col min="4099" max="4099" width="5.140625" customWidth="1"/>
    <col min="4100" max="4100" width="4.5703125" customWidth="1"/>
    <col min="4101" max="4102" width="4" customWidth="1"/>
    <col min="4103" max="4103" width="6.140625" customWidth="1"/>
    <col min="4104" max="4104" width="7.28515625" customWidth="1"/>
    <col min="4105" max="4105" width="9.42578125" customWidth="1"/>
    <col min="4106" max="4106" width="9.5703125" bestFit="1" customWidth="1"/>
    <col min="4107" max="4107" width="12.85546875" bestFit="1" customWidth="1"/>
    <col min="4108" max="4108" width="13.42578125" customWidth="1"/>
    <col min="4109" max="4109" width="13" customWidth="1"/>
    <col min="4110" max="4110" width="12.5703125" customWidth="1"/>
    <col min="4111" max="4112" width="14.140625" customWidth="1"/>
    <col min="4113" max="4113" width="13.42578125" bestFit="1" customWidth="1"/>
    <col min="4114" max="4114" width="15.42578125" customWidth="1"/>
    <col min="4353" max="4353" width="22.5703125" customWidth="1"/>
    <col min="4354" max="4354" width="3.42578125" customWidth="1"/>
    <col min="4355" max="4355" width="5.140625" customWidth="1"/>
    <col min="4356" max="4356" width="4.5703125" customWidth="1"/>
    <col min="4357" max="4358" width="4" customWidth="1"/>
    <col min="4359" max="4359" width="6.140625" customWidth="1"/>
    <col min="4360" max="4360" width="7.28515625" customWidth="1"/>
    <col min="4361" max="4361" width="9.42578125" customWidth="1"/>
    <col min="4362" max="4362" width="9.5703125" bestFit="1" customWidth="1"/>
    <col min="4363" max="4363" width="12.85546875" bestFit="1" customWidth="1"/>
    <col min="4364" max="4364" width="13.42578125" customWidth="1"/>
    <col min="4365" max="4365" width="13" customWidth="1"/>
    <col min="4366" max="4366" width="12.5703125" customWidth="1"/>
    <col min="4367" max="4368" width="14.140625" customWidth="1"/>
    <col min="4369" max="4369" width="13.42578125" bestFit="1" customWidth="1"/>
    <col min="4370" max="4370" width="15.42578125" customWidth="1"/>
    <col min="4609" max="4609" width="22.5703125" customWidth="1"/>
    <col min="4610" max="4610" width="3.42578125" customWidth="1"/>
    <col min="4611" max="4611" width="5.140625" customWidth="1"/>
    <col min="4612" max="4612" width="4.5703125" customWidth="1"/>
    <col min="4613" max="4614" width="4" customWidth="1"/>
    <col min="4615" max="4615" width="6.140625" customWidth="1"/>
    <col min="4616" max="4616" width="7.28515625" customWidth="1"/>
    <col min="4617" max="4617" width="9.42578125" customWidth="1"/>
    <col min="4618" max="4618" width="9.5703125" bestFit="1" customWidth="1"/>
    <col min="4619" max="4619" width="12.85546875" bestFit="1" customWidth="1"/>
    <col min="4620" max="4620" width="13.42578125" customWidth="1"/>
    <col min="4621" max="4621" width="13" customWidth="1"/>
    <col min="4622" max="4622" width="12.5703125" customWidth="1"/>
    <col min="4623" max="4624" width="14.140625" customWidth="1"/>
    <col min="4625" max="4625" width="13.42578125" bestFit="1" customWidth="1"/>
    <col min="4626" max="4626" width="15.42578125" customWidth="1"/>
    <col min="4865" max="4865" width="22.5703125" customWidth="1"/>
    <col min="4866" max="4866" width="3.42578125" customWidth="1"/>
    <col min="4867" max="4867" width="5.140625" customWidth="1"/>
    <col min="4868" max="4868" width="4.5703125" customWidth="1"/>
    <col min="4869" max="4870" width="4" customWidth="1"/>
    <col min="4871" max="4871" width="6.140625" customWidth="1"/>
    <col min="4872" max="4872" width="7.28515625" customWidth="1"/>
    <col min="4873" max="4873" width="9.42578125" customWidth="1"/>
    <col min="4874" max="4874" width="9.5703125" bestFit="1" customWidth="1"/>
    <col min="4875" max="4875" width="12.85546875" bestFit="1" customWidth="1"/>
    <col min="4876" max="4876" width="13.42578125" customWidth="1"/>
    <col min="4877" max="4877" width="13" customWidth="1"/>
    <col min="4878" max="4878" width="12.5703125" customWidth="1"/>
    <col min="4879" max="4880" width="14.140625" customWidth="1"/>
    <col min="4881" max="4881" width="13.42578125" bestFit="1" customWidth="1"/>
    <col min="4882" max="4882" width="15.42578125" customWidth="1"/>
    <col min="5121" max="5121" width="22.5703125" customWidth="1"/>
    <col min="5122" max="5122" width="3.42578125" customWidth="1"/>
    <col min="5123" max="5123" width="5.140625" customWidth="1"/>
    <col min="5124" max="5124" width="4.5703125" customWidth="1"/>
    <col min="5125" max="5126" width="4" customWidth="1"/>
    <col min="5127" max="5127" width="6.140625" customWidth="1"/>
    <col min="5128" max="5128" width="7.28515625" customWidth="1"/>
    <col min="5129" max="5129" width="9.42578125" customWidth="1"/>
    <col min="5130" max="5130" width="9.5703125" bestFit="1" customWidth="1"/>
    <col min="5131" max="5131" width="12.85546875" bestFit="1" customWidth="1"/>
    <col min="5132" max="5132" width="13.42578125" customWidth="1"/>
    <col min="5133" max="5133" width="13" customWidth="1"/>
    <col min="5134" max="5134" width="12.5703125" customWidth="1"/>
    <col min="5135" max="5136" width="14.140625" customWidth="1"/>
    <col min="5137" max="5137" width="13.42578125" bestFit="1" customWidth="1"/>
    <col min="5138" max="5138" width="15.42578125" customWidth="1"/>
    <col min="5377" max="5377" width="22.5703125" customWidth="1"/>
    <col min="5378" max="5378" width="3.42578125" customWidth="1"/>
    <col min="5379" max="5379" width="5.140625" customWidth="1"/>
    <col min="5380" max="5380" width="4.5703125" customWidth="1"/>
    <col min="5381" max="5382" width="4" customWidth="1"/>
    <col min="5383" max="5383" width="6.140625" customWidth="1"/>
    <col min="5384" max="5384" width="7.28515625" customWidth="1"/>
    <col min="5385" max="5385" width="9.42578125" customWidth="1"/>
    <col min="5386" max="5386" width="9.5703125" bestFit="1" customWidth="1"/>
    <col min="5387" max="5387" width="12.85546875" bestFit="1" customWidth="1"/>
    <col min="5388" max="5388" width="13.42578125" customWidth="1"/>
    <col min="5389" max="5389" width="13" customWidth="1"/>
    <col min="5390" max="5390" width="12.5703125" customWidth="1"/>
    <col min="5391" max="5392" width="14.140625" customWidth="1"/>
    <col min="5393" max="5393" width="13.42578125" bestFit="1" customWidth="1"/>
    <col min="5394" max="5394" width="15.42578125" customWidth="1"/>
    <col min="5633" max="5633" width="22.5703125" customWidth="1"/>
    <col min="5634" max="5634" width="3.42578125" customWidth="1"/>
    <col min="5635" max="5635" width="5.140625" customWidth="1"/>
    <col min="5636" max="5636" width="4.5703125" customWidth="1"/>
    <col min="5637" max="5638" width="4" customWidth="1"/>
    <col min="5639" max="5639" width="6.140625" customWidth="1"/>
    <col min="5640" max="5640" width="7.28515625" customWidth="1"/>
    <col min="5641" max="5641" width="9.42578125" customWidth="1"/>
    <col min="5642" max="5642" width="9.5703125" bestFit="1" customWidth="1"/>
    <col min="5643" max="5643" width="12.85546875" bestFit="1" customWidth="1"/>
    <col min="5644" max="5644" width="13.42578125" customWidth="1"/>
    <col min="5645" max="5645" width="13" customWidth="1"/>
    <col min="5646" max="5646" width="12.5703125" customWidth="1"/>
    <col min="5647" max="5648" width="14.140625" customWidth="1"/>
    <col min="5649" max="5649" width="13.42578125" bestFit="1" customWidth="1"/>
    <col min="5650" max="5650" width="15.42578125" customWidth="1"/>
    <col min="5889" max="5889" width="22.5703125" customWidth="1"/>
    <col min="5890" max="5890" width="3.42578125" customWidth="1"/>
    <col min="5891" max="5891" width="5.140625" customWidth="1"/>
    <col min="5892" max="5892" width="4.5703125" customWidth="1"/>
    <col min="5893" max="5894" width="4" customWidth="1"/>
    <col min="5895" max="5895" width="6.140625" customWidth="1"/>
    <col min="5896" max="5896" width="7.28515625" customWidth="1"/>
    <col min="5897" max="5897" width="9.42578125" customWidth="1"/>
    <col min="5898" max="5898" width="9.5703125" bestFit="1" customWidth="1"/>
    <col min="5899" max="5899" width="12.85546875" bestFit="1" customWidth="1"/>
    <col min="5900" max="5900" width="13.42578125" customWidth="1"/>
    <col min="5901" max="5901" width="13" customWidth="1"/>
    <col min="5902" max="5902" width="12.5703125" customWidth="1"/>
    <col min="5903" max="5904" width="14.140625" customWidth="1"/>
    <col min="5905" max="5905" width="13.42578125" bestFit="1" customWidth="1"/>
    <col min="5906" max="5906" width="15.42578125" customWidth="1"/>
    <col min="6145" max="6145" width="22.5703125" customWidth="1"/>
    <col min="6146" max="6146" width="3.42578125" customWidth="1"/>
    <col min="6147" max="6147" width="5.140625" customWidth="1"/>
    <col min="6148" max="6148" width="4.5703125" customWidth="1"/>
    <col min="6149" max="6150" width="4" customWidth="1"/>
    <col min="6151" max="6151" width="6.140625" customWidth="1"/>
    <col min="6152" max="6152" width="7.28515625" customWidth="1"/>
    <col min="6153" max="6153" width="9.42578125" customWidth="1"/>
    <col min="6154" max="6154" width="9.5703125" bestFit="1" customWidth="1"/>
    <col min="6155" max="6155" width="12.85546875" bestFit="1" customWidth="1"/>
    <col min="6156" max="6156" width="13.42578125" customWidth="1"/>
    <col min="6157" max="6157" width="13" customWidth="1"/>
    <col min="6158" max="6158" width="12.5703125" customWidth="1"/>
    <col min="6159" max="6160" width="14.140625" customWidth="1"/>
    <col min="6161" max="6161" width="13.42578125" bestFit="1" customWidth="1"/>
    <col min="6162" max="6162" width="15.42578125" customWidth="1"/>
    <col min="6401" max="6401" width="22.5703125" customWidth="1"/>
    <col min="6402" max="6402" width="3.42578125" customWidth="1"/>
    <col min="6403" max="6403" width="5.140625" customWidth="1"/>
    <col min="6404" max="6404" width="4.5703125" customWidth="1"/>
    <col min="6405" max="6406" width="4" customWidth="1"/>
    <col min="6407" max="6407" width="6.140625" customWidth="1"/>
    <col min="6408" max="6408" width="7.28515625" customWidth="1"/>
    <col min="6409" max="6409" width="9.42578125" customWidth="1"/>
    <col min="6410" max="6410" width="9.5703125" bestFit="1" customWidth="1"/>
    <col min="6411" max="6411" width="12.85546875" bestFit="1" customWidth="1"/>
    <col min="6412" max="6412" width="13.42578125" customWidth="1"/>
    <col min="6413" max="6413" width="13" customWidth="1"/>
    <col min="6414" max="6414" width="12.5703125" customWidth="1"/>
    <col min="6415" max="6416" width="14.140625" customWidth="1"/>
    <col min="6417" max="6417" width="13.42578125" bestFit="1" customWidth="1"/>
    <col min="6418" max="6418" width="15.42578125" customWidth="1"/>
    <col min="6657" max="6657" width="22.5703125" customWidth="1"/>
    <col min="6658" max="6658" width="3.42578125" customWidth="1"/>
    <col min="6659" max="6659" width="5.140625" customWidth="1"/>
    <col min="6660" max="6660" width="4.5703125" customWidth="1"/>
    <col min="6661" max="6662" width="4" customWidth="1"/>
    <col min="6663" max="6663" width="6.140625" customWidth="1"/>
    <col min="6664" max="6664" width="7.28515625" customWidth="1"/>
    <col min="6665" max="6665" width="9.42578125" customWidth="1"/>
    <col min="6666" max="6666" width="9.5703125" bestFit="1" customWidth="1"/>
    <col min="6667" max="6667" width="12.85546875" bestFit="1" customWidth="1"/>
    <col min="6668" max="6668" width="13.42578125" customWidth="1"/>
    <col min="6669" max="6669" width="13" customWidth="1"/>
    <col min="6670" max="6670" width="12.5703125" customWidth="1"/>
    <col min="6671" max="6672" width="14.140625" customWidth="1"/>
    <col min="6673" max="6673" width="13.42578125" bestFit="1" customWidth="1"/>
    <col min="6674" max="6674" width="15.42578125" customWidth="1"/>
    <col min="6913" max="6913" width="22.5703125" customWidth="1"/>
    <col min="6914" max="6914" width="3.42578125" customWidth="1"/>
    <col min="6915" max="6915" width="5.140625" customWidth="1"/>
    <col min="6916" max="6916" width="4.5703125" customWidth="1"/>
    <col min="6917" max="6918" width="4" customWidth="1"/>
    <col min="6919" max="6919" width="6.140625" customWidth="1"/>
    <col min="6920" max="6920" width="7.28515625" customWidth="1"/>
    <col min="6921" max="6921" width="9.42578125" customWidth="1"/>
    <col min="6922" max="6922" width="9.5703125" bestFit="1" customWidth="1"/>
    <col min="6923" max="6923" width="12.85546875" bestFit="1" customWidth="1"/>
    <col min="6924" max="6924" width="13.42578125" customWidth="1"/>
    <col min="6925" max="6925" width="13" customWidth="1"/>
    <col min="6926" max="6926" width="12.5703125" customWidth="1"/>
    <col min="6927" max="6928" width="14.140625" customWidth="1"/>
    <col min="6929" max="6929" width="13.42578125" bestFit="1" customWidth="1"/>
    <col min="6930" max="6930" width="15.42578125" customWidth="1"/>
    <col min="7169" max="7169" width="22.5703125" customWidth="1"/>
    <col min="7170" max="7170" width="3.42578125" customWidth="1"/>
    <col min="7171" max="7171" width="5.140625" customWidth="1"/>
    <col min="7172" max="7172" width="4.5703125" customWidth="1"/>
    <col min="7173" max="7174" width="4" customWidth="1"/>
    <col min="7175" max="7175" width="6.140625" customWidth="1"/>
    <col min="7176" max="7176" width="7.28515625" customWidth="1"/>
    <col min="7177" max="7177" width="9.42578125" customWidth="1"/>
    <col min="7178" max="7178" width="9.5703125" bestFit="1" customWidth="1"/>
    <col min="7179" max="7179" width="12.85546875" bestFit="1" customWidth="1"/>
    <col min="7180" max="7180" width="13.42578125" customWidth="1"/>
    <col min="7181" max="7181" width="13" customWidth="1"/>
    <col min="7182" max="7182" width="12.5703125" customWidth="1"/>
    <col min="7183" max="7184" width="14.140625" customWidth="1"/>
    <col min="7185" max="7185" width="13.42578125" bestFit="1" customWidth="1"/>
    <col min="7186" max="7186" width="15.42578125" customWidth="1"/>
    <col min="7425" max="7425" width="22.5703125" customWidth="1"/>
    <col min="7426" max="7426" width="3.42578125" customWidth="1"/>
    <col min="7427" max="7427" width="5.140625" customWidth="1"/>
    <col min="7428" max="7428" width="4.5703125" customWidth="1"/>
    <col min="7429" max="7430" width="4" customWidth="1"/>
    <col min="7431" max="7431" width="6.140625" customWidth="1"/>
    <col min="7432" max="7432" width="7.28515625" customWidth="1"/>
    <col min="7433" max="7433" width="9.42578125" customWidth="1"/>
    <col min="7434" max="7434" width="9.5703125" bestFit="1" customWidth="1"/>
    <col min="7435" max="7435" width="12.85546875" bestFit="1" customWidth="1"/>
    <col min="7436" max="7436" width="13.42578125" customWidth="1"/>
    <col min="7437" max="7437" width="13" customWidth="1"/>
    <col min="7438" max="7438" width="12.5703125" customWidth="1"/>
    <col min="7439" max="7440" width="14.140625" customWidth="1"/>
    <col min="7441" max="7441" width="13.42578125" bestFit="1" customWidth="1"/>
    <col min="7442" max="7442" width="15.42578125" customWidth="1"/>
    <col min="7681" max="7681" width="22.5703125" customWidth="1"/>
    <col min="7682" max="7682" width="3.42578125" customWidth="1"/>
    <col min="7683" max="7683" width="5.140625" customWidth="1"/>
    <col min="7684" max="7684" width="4.5703125" customWidth="1"/>
    <col min="7685" max="7686" width="4" customWidth="1"/>
    <col min="7687" max="7687" width="6.140625" customWidth="1"/>
    <col min="7688" max="7688" width="7.28515625" customWidth="1"/>
    <col min="7689" max="7689" width="9.42578125" customWidth="1"/>
    <col min="7690" max="7690" width="9.5703125" bestFit="1" customWidth="1"/>
    <col min="7691" max="7691" width="12.85546875" bestFit="1" customWidth="1"/>
    <col min="7692" max="7692" width="13.42578125" customWidth="1"/>
    <col min="7693" max="7693" width="13" customWidth="1"/>
    <col min="7694" max="7694" width="12.5703125" customWidth="1"/>
    <col min="7695" max="7696" width="14.140625" customWidth="1"/>
    <col min="7697" max="7697" width="13.42578125" bestFit="1" customWidth="1"/>
    <col min="7698" max="7698" width="15.42578125" customWidth="1"/>
    <col min="7937" max="7937" width="22.5703125" customWidth="1"/>
    <col min="7938" max="7938" width="3.42578125" customWidth="1"/>
    <col min="7939" max="7939" width="5.140625" customWidth="1"/>
    <col min="7940" max="7940" width="4.5703125" customWidth="1"/>
    <col min="7941" max="7942" width="4" customWidth="1"/>
    <col min="7943" max="7943" width="6.140625" customWidth="1"/>
    <col min="7944" max="7944" width="7.28515625" customWidth="1"/>
    <col min="7945" max="7945" width="9.42578125" customWidth="1"/>
    <col min="7946" max="7946" width="9.5703125" bestFit="1" customWidth="1"/>
    <col min="7947" max="7947" width="12.85546875" bestFit="1" customWidth="1"/>
    <col min="7948" max="7948" width="13.42578125" customWidth="1"/>
    <col min="7949" max="7949" width="13" customWidth="1"/>
    <col min="7950" max="7950" width="12.5703125" customWidth="1"/>
    <col min="7951" max="7952" width="14.140625" customWidth="1"/>
    <col min="7953" max="7953" width="13.42578125" bestFit="1" customWidth="1"/>
    <col min="7954" max="7954" width="15.42578125" customWidth="1"/>
    <col min="8193" max="8193" width="22.5703125" customWidth="1"/>
    <col min="8194" max="8194" width="3.42578125" customWidth="1"/>
    <col min="8195" max="8195" width="5.140625" customWidth="1"/>
    <col min="8196" max="8196" width="4.5703125" customWidth="1"/>
    <col min="8197" max="8198" width="4" customWidth="1"/>
    <col min="8199" max="8199" width="6.140625" customWidth="1"/>
    <col min="8200" max="8200" width="7.28515625" customWidth="1"/>
    <col min="8201" max="8201" width="9.42578125" customWidth="1"/>
    <col min="8202" max="8202" width="9.5703125" bestFit="1" customWidth="1"/>
    <col min="8203" max="8203" width="12.85546875" bestFit="1" customWidth="1"/>
    <col min="8204" max="8204" width="13.42578125" customWidth="1"/>
    <col min="8205" max="8205" width="13" customWidth="1"/>
    <col min="8206" max="8206" width="12.5703125" customWidth="1"/>
    <col min="8207" max="8208" width="14.140625" customWidth="1"/>
    <col min="8209" max="8209" width="13.42578125" bestFit="1" customWidth="1"/>
    <col min="8210" max="8210" width="15.42578125" customWidth="1"/>
    <col min="8449" max="8449" width="22.5703125" customWidth="1"/>
    <col min="8450" max="8450" width="3.42578125" customWidth="1"/>
    <col min="8451" max="8451" width="5.140625" customWidth="1"/>
    <col min="8452" max="8452" width="4.5703125" customWidth="1"/>
    <col min="8453" max="8454" width="4" customWidth="1"/>
    <col min="8455" max="8455" width="6.140625" customWidth="1"/>
    <col min="8456" max="8456" width="7.28515625" customWidth="1"/>
    <col min="8457" max="8457" width="9.42578125" customWidth="1"/>
    <col min="8458" max="8458" width="9.5703125" bestFit="1" customWidth="1"/>
    <col min="8459" max="8459" width="12.85546875" bestFit="1" customWidth="1"/>
    <col min="8460" max="8460" width="13.42578125" customWidth="1"/>
    <col min="8461" max="8461" width="13" customWidth="1"/>
    <col min="8462" max="8462" width="12.5703125" customWidth="1"/>
    <col min="8463" max="8464" width="14.140625" customWidth="1"/>
    <col min="8465" max="8465" width="13.42578125" bestFit="1" customWidth="1"/>
    <col min="8466" max="8466" width="15.42578125" customWidth="1"/>
    <col min="8705" max="8705" width="22.5703125" customWidth="1"/>
    <col min="8706" max="8706" width="3.42578125" customWidth="1"/>
    <col min="8707" max="8707" width="5.140625" customWidth="1"/>
    <col min="8708" max="8708" width="4.5703125" customWidth="1"/>
    <col min="8709" max="8710" width="4" customWidth="1"/>
    <col min="8711" max="8711" width="6.140625" customWidth="1"/>
    <col min="8712" max="8712" width="7.28515625" customWidth="1"/>
    <col min="8713" max="8713" width="9.42578125" customWidth="1"/>
    <col min="8714" max="8714" width="9.5703125" bestFit="1" customWidth="1"/>
    <col min="8715" max="8715" width="12.85546875" bestFit="1" customWidth="1"/>
    <col min="8716" max="8716" width="13.42578125" customWidth="1"/>
    <col min="8717" max="8717" width="13" customWidth="1"/>
    <col min="8718" max="8718" width="12.5703125" customWidth="1"/>
    <col min="8719" max="8720" width="14.140625" customWidth="1"/>
    <col min="8721" max="8721" width="13.42578125" bestFit="1" customWidth="1"/>
    <col min="8722" max="8722" width="15.42578125" customWidth="1"/>
    <col min="8961" max="8961" width="22.5703125" customWidth="1"/>
    <col min="8962" max="8962" width="3.42578125" customWidth="1"/>
    <col min="8963" max="8963" width="5.140625" customWidth="1"/>
    <col min="8964" max="8964" width="4.5703125" customWidth="1"/>
    <col min="8965" max="8966" width="4" customWidth="1"/>
    <col min="8967" max="8967" width="6.140625" customWidth="1"/>
    <col min="8968" max="8968" width="7.28515625" customWidth="1"/>
    <col min="8969" max="8969" width="9.42578125" customWidth="1"/>
    <col min="8970" max="8970" width="9.5703125" bestFit="1" customWidth="1"/>
    <col min="8971" max="8971" width="12.85546875" bestFit="1" customWidth="1"/>
    <col min="8972" max="8972" width="13.42578125" customWidth="1"/>
    <col min="8973" max="8973" width="13" customWidth="1"/>
    <col min="8974" max="8974" width="12.5703125" customWidth="1"/>
    <col min="8975" max="8976" width="14.140625" customWidth="1"/>
    <col min="8977" max="8977" width="13.42578125" bestFit="1" customWidth="1"/>
    <col min="8978" max="8978" width="15.42578125" customWidth="1"/>
    <col min="9217" max="9217" width="22.5703125" customWidth="1"/>
    <col min="9218" max="9218" width="3.42578125" customWidth="1"/>
    <col min="9219" max="9219" width="5.140625" customWidth="1"/>
    <col min="9220" max="9220" width="4.5703125" customWidth="1"/>
    <col min="9221" max="9222" width="4" customWidth="1"/>
    <col min="9223" max="9223" width="6.140625" customWidth="1"/>
    <col min="9224" max="9224" width="7.28515625" customWidth="1"/>
    <col min="9225" max="9225" width="9.42578125" customWidth="1"/>
    <col min="9226" max="9226" width="9.5703125" bestFit="1" customWidth="1"/>
    <col min="9227" max="9227" width="12.85546875" bestFit="1" customWidth="1"/>
    <col min="9228" max="9228" width="13.42578125" customWidth="1"/>
    <col min="9229" max="9229" width="13" customWidth="1"/>
    <col min="9230" max="9230" width="12.5703125" customWidth="1"/>
    <col min="9231" max="9232" width="14.140625" customWidth="1"/>
    <col min="9233" max="9233" width="13.42578125" bestFit="1" customWidth="1"/>
    <col min="9234" max="9234" width="15.42578125" customWidth="1"/>
    <col min="9473" max="9473" width="22.5703125" customWidth="1"/>
    <col min="9474" max="9474" width="3.42578125" customWidth="1"/>
    <col min="9475" max="9475" width="5.140625" customWidth="1"/>
    <col min="9476" max="9476" width="4.5703125" customWidth="1"/>
    <col min="9477" max="9478" width="4" customWidth="1"/>
    <col min="9479" max="9479" width="6.140625" customWidth="1"/>
    <col min="9480" max="9480" width="7.28515625" customWidth="1"/>
    <col min="9481" max="9481" width="9.42578125" customWidth="1"/>
    <col min="9482" max="9482" width="9.5703125" bestFit="1" customWidth="1"/>
    <col min="9483" max="9483" width="12.85546875" bestFit="1" customWidth="1"/>
    <col min="9484" max="9484" width="13.42578125" customWidth="1"/>
    <col min="9485" max="9485" width="13" customWidth="1"/>
    <col min="9486" max="9486" width="12.5703125" customWidth="1"/>
    <col min="9487" max="9488" width="14.140625" customWidth="1"/>
    <col min="9489" max="9489" width="13.42578125" bestFit="1" customWidth="1"/>
    <col min="9490" max="9490" width="15.42578125" customWidth="1"/>
    <col min="9729" max="9729" width="22.5703125" customWidth="1"/>
    <col min="9730" max="9730" width="3.42578125" customWidth="1"/>
    <col min="9731" max="9731" width="5.140625" customWidth="1"/>
    <col min="9732" max="9732" width="4.5703125" customWidth="1"/>
    <col min="9733" max="9734" width="4" customWidth="1"/>
    <col min="9735" max="9735" width="6.140625" customWidth="1"/>
    <col min="9736" max="9736" width="7.28515625" customWidth="1"/>
    <col min="9737" max="9737" width="9.42578125" customWidth="1"/>
    <col min="9738" max="9738" width="9.5703125" bestFit="1" customWidth="1"/>
    <col min="9739" max="9739" width="12.85546875" bestFit="1" customWidth="1"/>
    <col min="9740" max="9740" width="13.42578125" customWidth="1"/>
    <col min="9741" max="9741" width="13" customWidth="1"/>
    <col min="9742" max="9742" width="12.5703125" customWidth="1"/>
    <col min="9743" max="9744" width="14.140625" customWidth="1"/>
    <col min="9745" max="9745" width="13.42578125" bestFit="1" customWidth="1"/>
    <col min="9746" max="9746" width="15.42578125" customWidth="1"/>
    <col min="9985" max="9985" width="22.5703125" customWidth="1"/>
    <col min="9986" max="9986" width="3.42578125" customWidth="1"/>
    <col min="9987" max="9987" width="5.140625" customWidth="1"/>
    <col min="9988" max="9988" width="4.5703125" customWidth="1"/>
    <col min="9989" max="9990" width="4" customWidth="1"/>
    <col min="9991" max="9991" width="6.140625" customWidth="1"/>
    <col min="9992" max="9992" width="7.28515625" customWidth="1"/>
    <col min="9993" max="9993" width="9.42578125" customWidth="1"/>
    <col min="9994" max="9994" width="9.5703125" bestFit="1" customWidth="1"/>
    <col min="9995" max="9995" width="12.85546875" bestFit="1" customWidth="1"/>
    <col min="9996" max="9996" width="13.42578125" customWidth="1"/>
    <col min="9997" max="9997" width="13" customWidth="1"/>
    <col min="9998" max="9998" width="12.5703125" customWidth="1"/>
    <col min="9999" max="10000" width="14.140625" customWidth="1"/>
    <col min="10001" max="10001" width="13.42578125" bestFit="1" customWidth="1"/>
    <col min="10002" max="10002" width="15.42578125" customWidth="1"/>
    <col min="10241" max="10241" width="22.5703125" customWidth="1"/>
    <col min="10242" max="10242" width="3.42578125" customWidth="1"/>
    <col min="10243" max="10243" width="5.140625" customWidth="1"/>
    <col min="10244" max="10244" width="4.5703125" customWidth="1"/>
    <col min="10245" max="10246" width="4" customWidth="1"/>
    <col min="10247" max="10247" width="6.140625" customWidth="1"/>
    <col min="10248" max="10248" width="7.28515625" customWidth="1"/>
    <col min="10249" max="10249" width="9.42578125" customWidth="1"/>
    <col min="10250" max="10250" width="9.5703125" bestFit="1" customWidth="1"/>
    <col min="10251" max="10251" width="12.85546875" bestFit="1" customWidth="1"/>
    <col min="10252" max="10252" width="13.42578125" customWidth="1"/>
    <col min="10253" max="10253" width="13" customWidth="1"/>
    <col min="10254" max="10254" width="12.5703125" customWidth="1"/>
    <col min="10255" max="10256" width="14.140625" customWidth="1"/>
    <col min="10257" max="10257" width="13.42578125" bestFit="1" customWidth="1"/>
    <col min="10258" max="10258" width="15.42578125" customWidth="1"/>
    <col min="10497" max="10497" width="22.5703125" customWidth="1"/>
    <col min="10498" max="10498" width="3.42578125" customWidth="1"/>
    <col min="10499" max="10499" width="5.140625" customWidth="1"/>
    <col min="10500" max="10500" width="4.5703125" customWidth="1"/>
    <col min="10501" max="10502" width="4" customWidth="1"/>
    <col min="10503" max="10503" width="6.140625" customWidth="1"/>
    <col min="10504" max="10504" width="7.28515625" customWidth="1"/>
    <col min="10505" max="10505" width="9.42578125" customWidth="1"/>
    <col min="10506" max="10506" width="9.5703125" bestFit="1" customWidth="1"/>
    <col min="10507" max="10507" width="12.85546875" bestFit="1" customWidth="1"/>
    <col min="10508" max="10508" width="13.42578125" customWidth="1"/>
    <col min="10509" max="10509" width="13" customWidth="1"/>
    <col min="10510" max="10510" width="12.5703125" customWidth="1"/>
    <col min="10511" max="10512" width="14.140625" customWidth="1"/>
    <col min="10513" max="10513" width="13.42578125" bestFit="1" customWidth="1"/>
    <col min="10514" max="10514" width="15.42578125" customWidth="1"/>
    <col min="10753" max="10753" width="22.5703125" customWidth="1"/>
    <col min="10754" max="10754" width="3.42578125" customWidth="1"/>
    <col min="10755" max="10755" width="5.140625" customWidth="1"/>
    <col min="10756" max="10756" width="4.5703125" customWidth="1"/>
    <col min="10757" max="10758" width="4" customWidth="1"/>
    <col min="10759" max="10759" width="6.140625" customWidth="1"/>
    <col min="10760" max="10760" width="7.28515625" customWidth="1"/>
    <col min="10761" max="10761" width="9.42578125" customWidth="1"/>
    <col min="10762" max="10762" width="9.5703125" bestFit="1" customWidth="1"/>
    <col min="10763" max="10763" width="12.85546875" bestFit="1" customWidth="1"/>
    <col min="10764" max="10764" width="13.42578125" customWidth="1"/>
    <col min="10765" max="10765" width="13" customWidth="1"/>
    <col min="10766" max="10766" width="12.5703125" customWidth="1"/>
    <col min="10767" max="10768" width="14.140625" customWidth="1"/>
    <col min="10769" max="10769" width="13.42578125" bestFit="1" customWidth="1"/>
    <col min="10770" max="10770" width="15.42578125" customWidth="1"/>
    <col min="11009" max="11009" width="22.5703125" customWidth="1"/>
    <col min="11010" max="11010" width="3.42578125" customWidth="1"/>
    <col min="11011" max="11011" width="5.140625" customWidth="1"/>
    <col min="11012" max="11012" width="4.5703125" customWidth="1"/>
    <col min="11013" max="11014" width="4" customWidth="1"/>
    <col min="11015" max="11015" width="6.140625" customWidth="1"/>
    <col min="11016" max="11016" width="7.28515625" customWidth="1"/>
    <col min="11017" max="11017" width="9.42578125" customWidth="1"/>
    <col min="11018" max="11018" width="9.5703125" bestFit="1" customWidth="1"/>
    <col min="11019" max="11019" width="12.85546875" bestFit="1" customWidth="1"/>
    <col min="11020" max="11020" width="13.42578125" customWidth="1"/>
    <col min="11021" max="11021" width="13" customWidth="1"/>
    <col min="11022" max="11022" width="12.5703125" customWidth="1"/>
    <col min="11023" max="11024" width="14.140625" customWidth="1"/>
    <col min="11025" max="11025" width="13.42578125" bestFit="1" customWidth="1"/>
    <col min="11026" max="11026" width="15.42578125" customWidth="1"/>
    <col min="11265" max="11265" width="22.5703125" customWidth="1"/>
    <col min="11266" max="11266" width="3.42578125" customWidth="1"/>
    <col min="11267" max="11267" width="5.140625" customWidth="1"/>
    <col min="11268" max="11268" width="4.5703125" customWidth="1"/>
    <col min="11269" max="11270" width="4" customWidth="1"/>
    <col min="11271" max="11271" width="6.140625" customWidth="1"/>
    <col min="11272" max="11272" width="7.28515625" customWidth="1"/>
    <col min="11273" max="11273" width="9.42578125" customWidth="1"/>
    <col min="11274" max="11274" width="9.5703125" bestFit="1" customWidth="1"/>
    <col min="11275" max="11275" width="12.85546875" bestFit="1" customWidth="1"/>
    <col min="11276" max="11276" width="13.42578125" customWidth="1"/>
    <col min="11277" max="11277" width="13" customWidth="1"/>
    <col min="11278" max="11278" width="12.5703125" customWidth="1"/>
    <col min="11279" max="11280" width="14.140625" customWidth="1"/>
    <col min="11281" max="11281" width="13.42578125" bestFit="1" customWidth="1"/>
    <col min="11282" max="11282" width="15.42578125" customWidth="1"/>
    <col min="11521" max="11521" width="22.5703125" customWidth="1"/>
    <col min="11522" max="11522" width="3.42578125" customWidth="1"/>
    <col min="11523" max="11523" width="5.140625" customWidth="1"/>
    <col min="11524" max="11524" width="4.5703125" customWidth="1"/>
    <col min="11525" max="11526" width="4" customWidth="1"/>
    <col min="11527" max="11527" width="6.140625" customWidth="1"/>
    <col min="11528" max="11528" width="7.28515625" customWidth="1"/>
    <col min="11529" max="11529" width="9.42578125" customWidth="1"/>
    <col min="11530" max="11530" width="9.5703125" bestFit="1" customWidth="1"/>
    <col min="11531" max="11531" width="12.85546875" bestFit="1" customWidth="1"/>
    <col min="11532" max="11532" width="13.42578125" customWidth="1"/>
    <col min="11533" max="11533" width="13" customWidth="1"/>
    <col min="11534" max="11534" width="12.5703125" customWidth="1"/>
    <col min="11535" max="11536" width="14.140625" customWidth="1"/>
    <col min="11537" max="11537" width="13.42578125" bestFit="1" customWidth="1"/>
    <col min="11538" max="11538" width="15.42578125" customWidth="1"/>
    <col min="11777" max="11777" width="22.5703125" customWidth="1"/>
    <col min="11778" max="11778" width="3.42578125" customWidth="1"/>
    <col min="11779" max="11779" width="5.140625" customWidth="1"/>
    <col min="11780" max="11780" width="4.5703125" customWidth="1"/>
    <col min="11781" max="11782" width="4" customWidth="1"/>
    <col min="11783" max="11783" width="6.140625" customWidth="1"/>
    <col min="11784" max="11784" width="7.28515625" customWidth="1"/>
    <col min="11785" max="11785" width="9.42578125" customWidth="1"/>
    <col min="11786" max="11786" width="9.5703125" bestFit="1" customWidth="1"/>
    <col min="11787" max="11787" width="12.85546875" bestFit="1" customWidth="1"/>
    <col min="11788" max="11788" width="13.42578125" customWidth="1"/>
    <col min="11789" max="11789" width="13" customWidth="1"/>
    <col min="11790" max="11790" width="12.5703125" customWidth="1"/>
    <col min="11791" max="11792" width="14.140625" customWidth="1"/>
    <col min="11793" max="11793" width="13.42578125" bestFit="1" customWidth="1"/>
    <col min="11794" max="11794" width="15.42578125" customWidth="1"/>
    <col min="12033" max="12033" width="22.5703125" customWidth="1"/>
    <col min="12034" max="12034" width="3.42578125" customWidth="1"/>
    <col min="12035" max="12035" width="5.140625" customWidth="1"/>
    <col min="12036" max="12036" width="4.5703125" customWidth="1"/>
    <col min="12037" max="12038" width="4" customWidth="1"/>
    <col min="12039" max="12039" width="6.140625" customWidth="1"/>
    <col min="12040" max="12040" width="7.28515625" customWidth="1"/>
    <col min="12041" max="12041" width="9.42578125" customWidth="1"/>
    <col min="12042" max="12042" width="9.5703125" bestFit="1" customWidth="1"/>
    <col min="12043" max="12043" width="12.85546875" bestFit="1" customWidth="1"/>
    <col min="12044" max="12044" width="13.42578125" customWidth="1"/>
    <col min="12045" max="12045" width="13" customWidth="1"/>
    <col min="12046" max="12046" width="12.5703125" customWidth="1"/>
    <col min="12047" max="12048" width="14.140625" customWidth="1"/>
    <col min="12049" max="12049" width="13.42578125" bestFit="1" customWidth="1"/>
    <col min="12050" max="12050" width="15.42578125" customWidth="1"/>
    <col min="12289" max="12289" width="22.5703125" customWidth="1"/>
    <col min="12290" max="12290" width="3.42578125" customWidth="1"/>
    <col min="12291" max="12291" width="5.140625" customWidth="1"/>
    <col min="12292" max="12292" width="4.5703125" customWidth="1"/>
    <col min="12293" max="12294" width="4" customWidth="1"/>
    <col min="12295" max="12295" width="6.140625" customWidth="1"/>
    <col min="12296" max="12296" width="7.28515625" customWidth="1"/>
    <col min="12297" max="12297" width="9.42578125" customWidth="1"/>
    <col min="12298" max="12298" width="9.5703125" bestFit="1" customWidth="1"/>
    <col min="12299" max="12299" width="12.85546875" bestFit="1" customWidth="1"/>
    <col min="12300" max="12300" width="13.42578125" customWidth="1"/>
    <col min="12301" max="12301" width="13" customWidth="1"/>
    <col min="12302" max="12302" width="12.5703125" customWidth="1"/>
    <col min="12303" max="12304" width="14.140625" customWidth="1"/>
    <col min="12305" max="12305" width="13.42578125" bestFit="1" customWidth="1"/>
    <col min="12306" max="12306" width="15.42578125" customWidth="1"/>
    <col min="12545" max="12545" width="22.5703125" customWidth="1"/>
    <col min="12546" max="12546" width="3.42578125" customWidth="1"/>
    <col min="12547" max="12547" width="5.140625" customWidth="1"/>
    <col min="12548" max="12548" width="4.5703125" customWidth="1"/>
    <col min="12549" max="12550" width="4" customWidth="1"/>
    <col min="12551" max="12551" width="6.140625" customWidth="1"/>
    <col min="12552" max="12552" width="7.28515625" customWidth="1"/>
    <col min="12553" max="12553" width="9.42578125" customWidth="1"/>
    <col min="12554" max="12554" width="9.5703125" bestFit="1" customWidth="1"/>
    <col min="12555" max="12555" width="12.85546875" bestFit="1" customWidth="1"/>
    <col min="12556" max="12556" width="13.42578125" customWidth="1"/>
    <col min="12557" max="12557" width="13" customWidth="1"/>
    <col min="12558" max="12558" width="12.5703125" customWidth="1"/>
    <col min="12559" max="12560" width="14.140625" customWidth="1"/>
    <col min="12561" max="12561" width="13.42578125" bestFit="1" customWidth="1"/>
    <col min="12562" max="12562" width="15.42578125" customWidth="1"/>
    <col min="12801" max="12801" width="22.5703125" customWidth="1"/>
    <col min="12802" max="12802" width="3.42578125" customWidth="1"/>
    <col min="12803" max="12803" width="5.140625" customWidth="1"/>
    <col min="12804" max="12804" width="4.5703125" customWidth="1"/>
    <col min="12805" max="12806" width="4" customWidth="1"/>
    <col min="12807" max="12807" width="6.140625" customWidth="1"/>
    <col min="12808" max="12808" width="7.28515625" customWidth="1"/>
    <col min="12809" max="12809" width="9.42578125" customWidth="1"/>
    <col min="12810" max="12810" width="9.5703125" bestFit="1" customWidth="1"/>
    <col min="12811" max="12811" width="12.85546875" bestFit="1" customWidth="1"/>
    <col min="12812" max="12812" width="13.42578125" customWidth="1"/>
    <col min="12813" max="12813" width="13" customWidth="1"/>
    <col min="12814" max="12814" width="12.5703125" customWidth="1"/>
    <col min="12815" max="12816" width="14.140625" customWidth="1"/>
    <col min="12817" max="12817" width="13.42578125" bestFit="1" customWidth="1"/>
    <col min="12818" max="12818" width="15.42578125" customWidth="1"/>
    <col min="13057" max="13057" width="22.5703125" customWidth="1"/>
    <col min="13058" max="13058" width="3.42578125" customWidth="1"/>
    <col min="13059" max="13059" width="5.140625" customWidth="1"/>
    <col min="13060" max="13060" width="4.5703125" customWidth="1"/>
    <col min="13061" max="13062" width="4" customWidth="1"/>
    <col min="13063" max="13063" width="6.140625" customWidth="1"/>
    <col min="13064" max="13064" width="7.28515625" customWidth="1"/>
    <col min="13065" max="13065" width="9.42578125" customWidth="1"/>
    <col min="13066" max="13066" width="9.5703125" bestFit="1" customWidth="1"/>
    <col min="13067" max="13067" width="12.85546875" bestFit="1" customWidth="1"/>
    <col min="13068" max="13068" width="13.42578125" customWidth="1"/>
    <col min="13069" max="13069" width="13" customWidth="1"/>
    <col min="13070" max="13070" width="12.5703125" customWidth="1"/>
    <col min="13071" max="13072" width="14.140625" customWidth="1"/>
    <col min="13073" max="13073" width="13.42578125" bestFit="1" customWidth="1"/>
    <col min="13074" max="13074" width="15.42578125" customWidth="1"/>
    <col min="13313" max="13313" width="22.5703125" customWidth="1"/>
    <col min="13314" max="13314" width="3.42578125" customWidth="1"/>
    <col min="13315" max="13315" width="5.140625" customWidth="1"/>
    <col min="13316" max="13316" width="4.5703125" customWidth="1"/>
    <col min="13317" max="13318" width="4" customWidth="1"/>
    <col min="13319" max="13319" width="6.140625" customWidth="1"/>
    <col min="13320" max="13320" width="7.28515625" customWidth="1"/>
    <col min="13321" max="13321" width="9.42578125" customWidth="1"/>
    <col min="13322" max="13322" width="9.5703125" bestFit="1" customWidth="1"/>
    <col min="13323" max="13323" width="12.85546875" bestFit="1" customWidth="1"/>
    <col min="13324" max="13324" width="13.42578125" customWidth="1"/>
    <col min="13325" max="13325" width="13" customWidth="1"/>
    <col min="13326" max="13326" width="12.5703125" customWidth="1"/>
    <col min="13327" max="13328" width="14.140625" customWidth="1"/>
    <col min="13329" max="13329" width="13.42578125" bestFit="1" customWidth="1"/>
    <col min="13330" max="13330" width="15.42578125" customWidth="1"/>
    <col min="13569" max="13569" width="22.5703125" customWidth="1"/>
    <col min="13570" max="13570" width="3.42578125" customWidth="1"/>
    <col min="13571" max="13571" width="5.140625" customWidth="1"/>
    <col min="13572" max="13572" width="4.5703125" customWidth="1"/>
    <col min="13573" max="13574" width="4" customWidth="1"/>
    <col min="13575" max="13575" width="6.140625" customWidth="1"/>
    <col min="13576" max="13576" width="7.28515625" customWidth="1"/>
    <col min="13577" max="13577" width="9.42578125" customWidth="1"/>
    <col min="13578" max="13578" width="9.5703125" bestFit="1" customWidth="1"/>
    <col min="13579" max="13579" width="12.85546875" bestFit="1" customWidth="1"/>
    <col min="13580" max="13580" width="13.42578125" customWidth="1"/>
    <col min="13581" max="13581" width="13" customWidth="1"/>
    <col min="13582" max="13582" width="12.5703125" customWidth="1"/>
    <col min="13583" max="13584" width="14.140625" customWidth="1"/>
    <col min="13585" max="13585" width="13.42578125" bestFit="1" customWidth="1"/>
    <col min="13586" max="13586" width="15.42578125" customWidth="1"/>
    <col min="13825" max="13825" width="22.5703125" customWidth="1"/>
    <col min="13826" max="13826" width="3.42578125" customWidth="1"/>
    <col min="13827" max="13827" width="5.140625" customWidth="1"/>
    <col min="13828" max="13828" width="4.5703125" customWidth="1"/>
    <col min="13829" max="13830" width="4" customWidth="1"/>
    <col min="13831" max="13831" width="6.140625" customWidth="1"/>
    <col min="13832" max="13832" width="7.28515625" customWidth="1"/>
    <col min="13833" max="13833" width="9.42578125" customWidth="1"/>
    <col min="13834" max="13834" width="9.5703125" bestFit="1" customWidth="1"/>
    <col min="13835" max="13835" width="12.85546875" bestFit="1" customWidth="1"/>
    <col min="13836" max="13836" width="13.42578125" customWidth="1"/>
    <col min="13837" max="13837" width="13" customWidth="1"/>
    <col min="13838" max="13838" width="12.5703125" customWidth="1"/>
    <col min="13839" max="13840" width="14.140625" customWidth="1"/>
    <col min="13841" max="13841" width="13.42578125" bestFit="1" customWidth="1"/>
    <col min="13842" max="13842" width="15.42578125" customWidth="1"/>
    <col min="14081" max="14081" width="22.5703125" customWidth="1"/>
    <col min="14082" max="14082" width="3.42578125" customWidth="1"/>
    <col min="14083" max="14083" width="5.140625" customWidth="1"/>
    <col min="14084" max="14084" width="4.5703125" customWidth="1"/>
    <col min="14085" max="14086" width="4" customWidth="1"/>
    <col min="14087" max="14087" width="6.140625" customWidth="1"/>
    <col min="14088" max="14088" width="7.28515625" customWidth="1"/>
    <col min="14089" max="14089" width="9.42578125" customWidth="1"/>
    <col min="14090" max="14090" width="9.5703125" bestFit="1" customWidth="1"/>
    <col min="14091" max="14091" width="12.85546875" bestFit="1" customWidth="1"/>
    <col min="14092" max="14092" width="13.42578125" customWidth="1"/>
    <col min="14093" max="14093" width="13" customWidth="1"/>
    <col min="14094" max="14094" width="12.5703125" customWidth="1"/>
    <col min="14095" max="14096" width="14.140625" customWidth="1"/>
    <col min="14097" max="14097" width="13.42578125" bestFit="1" customWidth="1"/>
    <col min="14098" max="14098" width="15.42578125" customWidth="1"/>
    <col min="14337" max="14337" width="22.5703125" customWidth="1"/>
    <col min="14338" max="14338" width="3.42578125" customWidth="1"/>
    <col min="14339" max="14339" width="5.140625" customWidth="1"/>
    <col min="14340" max="14340" width="4.5703125" customWidth="1"/>
    <col min="14341" max="14342" width="4" customWidth="1"/>
    <col min="14343" max="14343" width="6.140625" customWidth="1"/>
    <col min="14344" max="14344" width="7.28515625" customWidth="1"/>
    <col min="14345" max="14345" width="9.42578125" customWidth="1"/>
    <col min="14346" max="14346" width="9.5703125" bestFit="1" customWidth="1"/>
    <col min="14347" max="14347" width="12.85546875" bestFit="1" customWidth="1"/>
    <col min="14348" max="14348" width="13.42578125" customWidth="1"/>
    <col min="14349" max="14349" width="13" customWidth="1"/>
    <col min="14350" max="14350" width="12.5703125" customWidth="1"/>
    <col min="14351" max="14352" width="14.140625" customWidth="1"/>
    <col min="14353" max="14353" width="13.42578125" bestFit="1" customWidth="1"/>
    <col min="14354" max="14354" width="15.42578125" customWidth="1"/>
    <col min="14593" max="14593" width="22.5703125" customWidth="1"/>
    <col min="14594" max="14594" width="3.42578125" customWidth="1"/>
    <col min="14595" max="14595" width="5.140625" customWidth="1"/>
    <col min="14596" max="14596" width="4.5703125" customWidth="1"/>
    <col min="14597" max="14598" width="4" customWidth="1"/>
    <col min="14599" max="14599" width="6.140625" customWidth="1"/>
    <col min="14600" max="14600" width="7.28515625" customWidth="1"/>
    <col min="14601" max="14601" width="9.42578125" customWidth="1"/>
    <col min="14602" max="14602" width="9.5703125" bestFit="1" customWidth="1"/>
    <col min="14603" max="14603" width="12.85546875" bestFit="1" customWidth="1"/>
    <col min="14604" max="14604" width="13.42578125" customWidth="1"/>
    <col min="14605" max="14605" width="13" customWidth="1"/>
    <col min="14606" max="14606" width="12.5703125" customWidth="1"/>
    <col min="14607" max="14608" width="14.140625" customWidth="1"/>
    <col min="14609" max="14609" width="13.42578125" bestFit="1" customWidth="1"/>
    <col min="14610" max="14610" width="15.42578125" customWidth="1"/>
    <col min="14849" max="14849" width="22.5703125" customWidth="1"/>
    <col min="14850" max="14850" width="3.42578125" customWidth="1"/>
    <col min="14851" max="14851" width="5.140625" customWidth="1"/>
    <col min="14852" max="14852" width="4.5703125" customWidth="1"/>
    <col min="14853" max="14854" width="4" customWidth="1"/>
    <col min="14855" max="14855" width="6.140625" customWidth="1"/>
    <col min="14856" max="14856" width="7.28515625" customWidth="1"/>
    <col min="14857" max="14857" width="9.42578125" customWidth="1"/>
    <col min="14858" max="14858" width="9.5703125" bestFit="1" customWidth="1"/>
    <col min="14859" max="14859" width="12.85546875" bestFit="1" customWidth="1"/>
    <col min="14860" max="14860" width="13.42578125" customWidth="1"/>
    <col min="14861" max="14861" width="13" customWidth="1"/>
    <col min="14862" max="14862" width="12.5703125" customWidth="1"/>
    <col min="14863" max="14864" width="14.140625" customWidth="1"/>
    <col min="14865" max="14865" width="13.42578125" bestFit="1" customWidth="1"/>
    <col min="14866" max="14866" width="15.42578125" customWidth="1"/>
    <col min="15105" max="15105" width="22.5703125" customWidth="1"/>
    <col min="15106" max="15106" width="3.42578125" customWidth="1"/>
    <col min="15107" max="15107" width="5.140625" customWidth="1"/>
    <col min="15108" max="15108" width="4.5703125" customWidth="1"/>
    <col min="15109" max="15110" width="4" customWidth="1"/>
    <col min="15111" max="15111" width="6.140625" customWidth="1"/>
    <col min="15112" max="15112" width="7.28515625" customWidth="1"/>
    <col min="15113" max="15113" width="9.42578125" customWidth="1"/>
    <col min="15114" max="15114" width="9.5703125" bestFit="1" customWidth="1"/>
    <col min="15115" max="15115" width="12.85546875" bestFit="1" customWidth="1"/>
    <col min="15116" max="15116" width="13.42578125" customWidth="1"/>
    <col min="15117" max="15117" width="13" customWidth="1"/>
    <col min="15118" max="15118" width="12.5703125" customWidth="1"/>
    <col min="15119" max="15120" width="14.140625" customWidth="1"/>
    <col min="15121" max="15121" width="13.42578125" bestFit="1" customWidth="1"/>
    <col min="15122" max="15122" width="15.42578125" customWidth="1"/>
    <col min="15361" max="15361" width="22.5703125" customWidth="1"/>
    <col min="15362" max="15362" width="3.42578125" customWidth="1"/>
    <col min="15363" max="15363" width="5.140625" customWidth="1"/>
    <col min="15364" max="15364" width="4.5703125" customWidth="1"/>
    <col min="15365" max="15366" width="4" customWidth="1"/>
    <col min="15367" max="15367" width="6.140625" customWidth="1"/>
    <col min="15368" max="15368" width="7.28515625" customWidth="1"/>
    <col min="15369" max="15369" width="9.42578125" customWidth="1"/>
    <col min="15370" max="15370" width="9.5703125" bestFit="1" customWidth="1"/>
    <col min="15371" max="15371" width="12.85546875" bestFit="1" customWidth="1"/>
    <col min="15372" max="15372" width="13.42578125" customWidth="1"/>
    <col min="15373" max="15373" width="13" customWidth="1"/>
    <col min="15374" max="15374" width="12.5703125" customWidth="1"/>
    <col min="15375" max="15376" width="14.140625" customWidth="1"/>
    <col min="15377" max="15377" width="13.42578125" bestFit="1" customWidth="1"/>
    <col min="15378" max="15378" width="15.42578125" customWidth="1"/>
    <col min="15617" max="15617" width="22.5703125" customWidth="1"/>
    <col min="15618" max="15618" width="3.42578125" customWidth="1"/>
    <col min="15619" max="15619" width="5.140625" customWidth="1"/>
    <col min="15620" max="15620" width="4.5703125" customWidth="1"/>
    <col min="15621" max="15622" width="4" customWidth="1"/>
    <col min="15623" max="15623" width="6.140625" customWidth="1"/>
    <col min="15624" max="15624" width="7.28515625" customWidth="1"/>
    <col min="15625" max="15625" width="9.42578125" customWidth="1"/>
    <col min="15626" max="15626" width="9.5703125" bestFit="1" customWidth="1"/>
    <col min="15627" max="15627" width="12.85546875" bestFit="1" customWidth="1"/>
    <col min="15628" max="15628" width="13.42578125" customWidth="1"/>
    <col min="15629" max="15629" width="13" customWidth="1"/>
    <col min="15630" max="15630" width="12.5703125" customWidth="1"/>
    <col min="15631" max="15632" width="14.140625" customWidth="1"/>
    <col min="15633" max="15633" width="13.42578125" bestFit="1" customWidth="1"/>
    <col min="15634" max="15634" width="15.42578125" customWidth="1"/>
    <col min="15873" max="15873" width="22.5703125" customWidth="1"/>
    <col min="15874" max="15874" width="3.42578125" customWidth="1"/>
    <col min="15875" max="15875" width="5.140625" customWidth="1"/>
    <col min="15876" max="15876" width="4.5703125" customWidth="1"/>
    <col min="15877" max="15878" width="4" customWidth="1"/>
    <col min="15879" max="15879" width="6.140625" customWidth="1"/>
    <col min="15880" max="15880" width="7.28515625" customWidth="1"/>
    <col min="15881" max="15881" width="9.42578125" customWidth="1"/>
    <col min="15882" max="15882" width="9.5703125" bestFit="1" customWidth="1"/>
    <col min="15883" max="15883" width="12.85546875" bestFit="1" customWidth="1"/>
    <col min="15884" max="15884" width="13.42578125" customWidth="1"/>
    <col min="15885" max="15885" width="13" customWidth="1"/>
    <col min="15886" max="15886" width="12.5703125" customWidth="1"/>
    <col min="15887" max="15888" width="14.140625" customWidth="1"/>
    <col min="15889" max="15889" width="13.42578125" bestFit="1" customWidth="1"/>
    <col min="15890" max="15890" width="15.42578125" customWidth="1"/>
    <col min="16129" max="16129" width="22.5703125" customWidth="1"/>
    <col min="16130" max="16130" width="3.42578125" customWidth="1"/>
    <col min="16131" max="16131" width="5.140625" customWidth="1"/>
    <col min="16132" max="16132" width="4.5703125" customWidth="1"/>
    <col min="16133" max="16134" width="4" customWidth="1"/>
    <col min="16135" max="16135" width="6.140625" customWidth="1"/>
    <col min="16136" max="16136" width="7.28515625" customWidth="1"/>
    <col min="16137" max="16137" width="9.42578125" customWidth="1"/>
    <col min="16138" max="16138" width="9.5703125" bestFit="1" customWidth="1"/>
    <col min="16139" max="16139" width="12.85546875" bestFit="1" customWidth="1"/>
    <col min="16140" max="16140" width="13.42578125" customWidth="1"/>
    <col min="16141" max="16141" width="13" customWidth="1"/>
    <col min="16142" max="16142" width="12.5703125" customWidth="1"/>
    <col min="16143" max="16144" width="14.140625" customWidth="1"/>
    <col min="16145" max="16145" width="13.42578125" bestFit="1" customWidth="1"/>
    <col min="16146" max="16146" width="15.42578125" customWidth="1"/>
  </cols>
  <sheetData>
    <row r="1" spans="1:21" ht="15" customHeight="1" x14ac:dyDescent="0.25">
      <c r="A1" s="40" t="s">
        <v>26</v>
      </c>
      <c r="B1" s="1"/>
      <c r="C1" s="2"/>
      <c r="D1" s="2"/>
      <c r="E1" s="2"/>
      <c r="F1" s="2"/>
      <c r="G1" s="2"/>
      <c r="H1" s="3"/>
      <c r="I1" s="4"/>
      <c r="J1" s="4"/>
      <c r="K1" s="4"/>
      <c r="L1" s="5" t="s">
        <v>0</v>
      </c>
      <c r="M1" s="5"/>
      <c r="N1" s="6"/>
      <c r="O1" s="6"/>
      <c r="P1" s="7"/>
      <c r="Q1" s="8"/>
      <c r="R1" s="9"/>
    </row>
    <row r="2" spans="1:21" ht="12.75" customHeight="1" thickBot="1" x14ac:dyDescent="0.3">
      <c r="A2" s="26" t="s">
        <v>25</v>
      </c>
      <c r="B2" s="27"/>
      <c r="C2" s="28"/>
      <c r="D2" s="28"/>
      <c r="E2" s="28"/>
      <c r="F2" s="28"/>
      <c r="G2" s="28"/>
      <c r="I2" s="29"/>
      <c r="J2" s="29"/>
      <c r="K2" s="29"/>
      <c r="L2" s="94" t="s">
        <v>1</v>
      </c>
      <c r="M2" s="94"/>
      <c r="N2" s="30"/>
      <c r="O2" s="30"/>
      <c r="P2" s="31"/>
      <c r="Q2" s="30"/>
      <c r="R2" s="32"/>
    </row>
    <row r="3" spans="1:21" s="10" customFormat="1" ht="21" customHeight="1" thickBot="1" x14ac:dyDescent="0.3">
      <c r="A3" s="80" t="s">
        <v>2</v>
      </c>
      <c r="B3" s="82" t="s">
        <v>3</v>
      </c>
      <c r="C3" s="84" t="s">
        <v>4</v>
      </c>
      <c r="D3" s="86" t="s">
        <v>5</v>
      </c>
      <c r="E3" s="86"/>
      <c r="F3" s="88" t="s">
        <v>6</v>
      </c>
      <c r="G3" s="90" t="s">
        <v>7</v>
      </c>
      <c r="H3" s="92" t="s">
        <v>8</v>
      </c>
      <c r="I3" s="77" t="s">
        <v>9</v>
      </c>
      <c r="J3" s="78"/>
      <c r="K3" s="78"/>
      <c r="L3" s="78"/>
      <c r="M3" s="78"/>
      <c r="N3" s="78"/>
      <c r="O3" s="78"/>
      <c r="P3" s="78"/>
      <c r="Q3" s="78"/>
      <c r="R3" s="79"/>
    </row>
    <row r="4" spans="1:21" s="10" customFormat="1" ht="15.75" customHeight="1" thickBot="1" x14ac:dyDescent="0.3">
      <c r="A4" s="81"/>
      <c r="B4" s="83"/>
      <c r="C4" s="85"/>
      <c r="D4" s="87"/>
      <c r="E4" s="87"/>
      <c r="F4" s="89"/>
      <c r="G4" s="91"/>
      <c r="H4" s="93"/>
      <c r="I4" s="36" t="s">
        <v>10</v>
      </c>
      <c r="J4" s="36" t="s">
        <v>11</v>
      </c>
      <c r="K4" s="36" t="s">
        <v>20</v>
      </c>
      <c r="L4" s="36" t="s">
        <v>21</v>
      </c>
      <c r="M4" s="36" t="s">
        <v>22</v>
      </c>
      <c r="N4" s="36" t="s">
        <v>23</v>
      </c>
      <c r="O4" s="36" t="s">
        <v>12</v>
      </c>
      <c r="P4" s="36" t="s">
        <v>24</v>
      </c>
      <c r="Q4" s="36" t="s">
        <v>13</v>
      </c>
      <c r="R4" s="37" t="s">
        <v>14</v>
      </c>
    </row>
    <row r="5" spans="1:21" s="11" customFormat="1" ht="14.25" customHeight="1" x14ac:dyDescent="0.25">
      <c r="A5" s="51" t="s">
        <v>15</v>
      </c>
      <c r="B5" s="33"/>
      <c r="C5" s="33"/>
      <c r="D5" s="33"/>
      <c r="E5" s="33"/>
      <c r="F5" s="33"/>
      <c r="G5" s="33"/>
      <c r="H5" s="34"/>
      <c r="I5" s="35" t="str">
        <f>IF(E5=6,(G5*H5*0.222)," ")</f>
        <v xml:space="preserve"> </v>
      </c>
      <c r="J5" s="35" t="str">
        <f>IF(E5=8,(H5*G5*0.395)," ")</f>
        <v xml:space="preserve"> </v>
      </c>
      <c r="K5" s="35" t="str">
        <f>IF(E5=10,(G5*H5*0.617)," ")</f>
        <v xml:space="preserve"> </v>
      </c>
      <c r="L5" s="35" t="str">
        <f>IF(E5=12,(H5*G5*0.888)," ")</f>
        <v xml:space="preserve"> </v>
      </c>
      <c r="M5" s="35" t="str">
        <f>IF(E5=14,(H5*G5*1.208)," ")</f>
        <v xml:space="preserve"> </v>
      </c>
      <c r="N5" s="35" t="str">
        <f>IF(E5=16,(H5*G5*1.578)," ")</f>
        <v xml:space="preserve"> </v>
      </c>
      <c r="O5" s="35" t="str">
        <f>IF(E5=20,(H5*G5*2.466)," ")</f>
        <v xml:space="preserve"> </v>
      </c>
      <c r="P5" s="35" t="str">
        <f>IF(E5=25,(H5*G5*3.854)," ")</f>
        <v xml:space="preserve"> </v>
      </c>
      <c r="Q5" s="35" t="str">
        <f>IF(E5=32,(H5*G5*6.314)," ")</f>
        <v xml:space="preserve"> </v>
      </c>
      <c r="R5" s="35" t="str">
        <f>IF(E5=40,(H5*G5*9.866)," ")</f>
        <v xml:space="preserve"> </v>
      </c>
    </row>
    <row r="6" spans="1:21" s="11" customFormat="1" ht="12" hidden="1" customHeight="1" thickBot="1" x14ac:dyDescent="0.3">
      <c r="A6" s="49" t="s">
        <v>52</v>
      </c>
      <c r="B6" s="39"/>
      <c r="C6" s="38"/>
      <c r="D6" s="13"/>
      <c r="E6" s="13"/>
      <c r="F6" s="12"/>
      <c r="G6" s="12"/>
      <c r="H6" s="14"/>
      <c r="I6" s="35" t="str">
        <f t="shared" ref="I6:I11" si="0">IF(E6=6,(G6*H6*0.222)," ")</f>
        <v xml:space="preserve"> </v>
      </c>
      <c r="J6" s="35" t="str">
        <f t="shared" ref="J6:J11" si="1">IF(E6=8,(H6*G6*0.395)," ")</f>
        <v xml:space="preserve"> </v>
      </c>
      <c r="K6" s="35" t="str">
        <f t="shared" ref="K6:K11" si="2">IF(E6=10,(G6*H6*0.617)," ")</f>
        <v xml:space="preserve"> </v>
      </c>
      <c r="L6" s="35" t="str">
        <f t="shared" ref="L6:L11" si="3">IF(E6=12,(H6*G6*0.888)," ")</f>
        <v xml:space="preserve"> </v>
      </c>
      <c r="M6" s="35" t="str">
        <f t="shared" ref="M6:M11" si="4">IF(E6=14,(H6*G6*1.208)," ")</f>
        <v xml:space="preserve"> </v>
      </c>
      <c r="N6" s="35" t="str">
        <f t="shared" ref="N6:N11" si="5">IF(E6=16,(H6*G6*1.578)," ")</f>
        <v xml:space="preserve"> </v>
      </c>
      <c r="O6" s="35" t="str">
        <f t="shared" ref="O6:O11" si="6">IF(E6=20,(H6*G6*2.466)," ")</f>
        <v xml:space="preserve"> </v>
      </c>
      <c r="P6" s="35" t="str">
        <f t="shared" ref="P6:P11" si="7">IF(E6=25,(H6*G6*3.854)," ")</f>
        <v xml:space="preserve"> </v>
      </c>
      <c r="Q6" s="35" t="str">
        <f t="shared" ref="Q6:Q11" si="8">IF(E6=32,(H6*G6*6.314)," ")</f>
        <v xml:space="preserve"> </v>
      </c>
      <c r="R6" s="35" t="str">
        <f t="shared" ref="R6:R11" si="9">IF(E6=40,(H6*G6*9.866)," ")</f>
        <v xml:space="preserve"> </v>
      </c>
    </row>
    <row r="7" spans="1:21" s="11" customFormat="1" ht="12" hidden="1" customHeight="1" x14ac:dyDescent="0.25">
      <c r="A7" s="45" t="s">
        <v>37</v>
      </c>
      <c r="B7" s="41"/>
      <c r="C7" s="12">
        <v>5</v>
      </c>
      <c r="D7" s="13" t="s">
        <v>16</v>
      </c>
      <c r="E7" s="52">
        <v>14</v>
      </c>
      <c r="F7" s="12">
        <v>3</v>
      </c>
      <c r="G7" s="12">
        <f t="shared" ref="G7:G9" si="10">F7*C7</f>
        <v>15</v>
      </c>
      <c r="H7" s="14">
        <f>3.41+50*0.014</f>
        <v>4.1100000000000003</v>
      </c>
      <c r="I7" s="35" t="str">
        <f t="shared" si="0"/>
        <v xml:space="preserve"> </v>
      </c>
      <c r="J7" s="35" t="str">
        <f t="shared" si="1"/>
        <v xml:space="preserve"> </v>
      </c>
      <c r="K7" s="35" t="str">
        <f t="shared" si="2"/>
        <v xml:space="preserve"> </v>
      </c>
      <c r="L7" s="35" t="str">
        <f t="shared" si="3"/>
        <v xml:space="preserve"> </v>
      </c>
      <c r="M7" s="35">
        <f t="shared" si="4"/>
        <v>74.473200000000006</v>
      </c>
      <c r="N7" s="35" t="str">
        <f t="shared" si="5"/>
        <v xml:space="preserve"> </v>
      </c>
      <c r="O7" s="35" t="str">
        <f t="shared" si="6"/>
        <v xml:space="preserve"> </v>
      </c>
      <c r="P7" s="35" t="str">
        <f t="shared" si="7"/>
        <v xml:space="preserve"> </v>
      </c>
      <c r="Q7" s="35" t="str">
        <f t="shared" si="8"/>
        <v xml:space="preserve"> </v>
      </c>
      <c r="R7" s="35" t="str">
        <f t="shared" si="9"/>
        <v xml:space="preserve"> </v>
      </c>
    </row>
    <row r="8" spans="1:21" s="11" customFormat="1" ht="12" hidden="1" customHeight="1" x14ac:dyDescent="0.25">
      <c r="A8" s="45" t="s">
        <v>38</v>
      </c>
      <c r="B8" s="12"/>
      <c r="C8" s="12">
        <v>43</v>
      </c>
      <c r="D8" s="13" t="s">
        <v>16</v>
      </c>
      <c r="E8" s="52">
        <v>8</v>
      </c>
      <c r="F8" s="12">
        <v>3</v>
      </c>
      <c r="G8" s="12">
        <f t="shared" si="10"/>
        <v>129</v>
      </c>
      <c r="H8" s="14">
        <f>3.14*0.45+10*0.008</f>
        <v>1.4930000000000001</v>
      </c>
      <c r="I8" s="35" t="str">
        <f t="shared" si="0"/>
        <v xml:space="preserve"> </v>
      </c>
      <c r="J8" s="35">
        <f t="shared" si="1"/>
        <v>76.075815000000006</v>
      </c>
      <c r="K8" s="35" t="str">
        <f t="shared" si="2"/>
        <v xml:space="preserve"> </v>
      </c>
      <c r="L8" s="35" t="str">
        <f t="shared" si="3"/>
        <v xml:space="preserve"> </v>
      </c>
      <c r="M8" s="35" t="str">
        <f t="shared" si="4"/>
        <v xml:space="preserve"> </v>
      </c>
      <c r="N8" s="35" t="str">
        <f t="shared" si="5"/>
        <v xml:space="preserve"> </v>
      </c>
      <c r="O8" s="35" t="str">
        <f t="shared" si="6"/>
        <v xml:space="preserve"> </v>
      </c>
      <c r="P8" s="35" t="str">
        <f t="shared" si="7"/>
        <v xml:space="preserve"> </v>
      </c>
      <c r="Q8" s="35" t="str">
        <f t="shared" si="8"/>
        <v xml:space="preserve"> </v>
      </c>
      <c r="R8" s="35" t="str">
        <f t="shared" si="9"/>
        <v xml:space="preserve"> </v>
      </c>
    </row>
    <row r="9" spans="1:21" s="11" customFormat="1" ht="12" hidden="1" customHeight="1" x14ac:dyDescent="0.25">
      <c r="A9" s="45" t="s">
        <v>39</v>
      </c>
      <c r="B9" s="41"/>
      <c r="C9" s="12">
        <v>43</v>
      </c>
      <c r="D9" s="13" t="s">
        <v>16</v>
      </c>
      <c r="E9" s="52">
        <v>8</v>
      </c>
      <c r="F9" s="12">
        <v>6</v>
      </c>
      <c r="G9" s="12">
        <f t="shared" si="10"/>
        <v>258</v>
      </c>
      <c r="H9" s="14">
        <f>0.45+10*0.008</f>
        <v>0.53</v>
      </c>
      <c r="I9" s="35" t="str">
        <f t="shared" si="0"/>
        <v xml:space="preserve"> </v>
      </c>
      <c r="J9" s="35">
        <f t="shared" si="1"/>
        <v>54.012300000000003</v>
      </c>
      <c r="K9" s="35" t="str">
        <f t="shared" si="2"/>
        <v xml:space="preserve"> </v>
      </c>
      <c r="L9" s="35" t="str">
        <f t="shared" si="3"/>
        <v xml:space="preserve"> </v>
      </c>
      <c r="M9" s="35" t="str">
        <f t="shared" si="4"/>
        <v xml:space="preserve"> </v>
      </c>
      <c r="N9" s="35" t="str">
        <f t="shared" si="5"/>
        <v xml:space="preserve"> </v>
      </c>
      <c r="O9" s="35" t="str">
        <f t="shared" si="6"/>
        <v xml:space="preserve"> </v>
      </c>
      <c r="P9" s="35" t="str">
        <f t="shared" si="7"/>
        <v xml:space="preserve"> </v>
      </c>
      <c r="Q9" s="35" t="str">
        <f t="shared" si="8"/>
        <v xml:space="preserve"> </v>
      </c>
      <c r="R9" s="35" t="str">
        <f t="shared" si="9"/>
        <v xml:space="preserve"> </v>
      </c>
    </row>
    <row r="10" spans="1:21" s="11" customFormat="1" ht="12" hidden="1" customHeight="1" x14ac:dyDescent="0.25">
      <c r="A10" s="45"/>
      <c r="B10" s="41"/>
      <c r="C10" s="12"/>
      <c r="D10" s="13"/>
      <c r="E10" s="13"/>
      <c r="F10" s="12"/>
      <c r="G10" s="12"/>
      <c r="H10" s="14"/>
      <c r="I10" s="35" t="str">
        <f t="shared" si="0"/>
        <v xml:space="preserve"> </v>
      </c>
      <c r="J10" s="35" t="str">
        <f t="shared" si="1"/>
        <v xml:space="preserve"> </v>
      </c>
      <c r="K10" s="35" t="str">
        <f t="shared" si="2"/>
        <v xml:space="preserve"> </v>
      </c>
      <c r="L10" s="35" t="str">
        <f t="shared" si="3"/>
        <v xml:space="preserve"> </v>
      </c>
      <c r="M10" s="35" t="str">
        <f t="shared" si="4"/>
        <v xml:space="preserve"> </v>
      </c>
      <c r="N10" s="35" t="str">
        <f t="shared" si="5"/>
        <v xml:space="preserve"> </v>
      </c>
      <c r="O10" s="35" t="str">
        <f t="shared" si="6"/>
        <v xml:space="preserve"> </v>
      </c>
      <c r="P10" s="35" t="str">
        <f t="shared" si="7"/>
        <v xml:space="preserve"> </v>
      </c>
      <c r="Q10" s="35" t="str">
        <f t="shared" si="8"/>
        <v xml:space="preserve"> </v>
      </c>
      <c r="R10" s="35" t="str">
        <f t="shared" si="9"/>
        <v xml:space="preserve"> </v>
      </c>
    </row>
    <row r="11" spans="1:21" s="11" customFormat="1" ht="12" hidden="1" customHeight="1" thickBot="1" x14ac:dyDescent="0.3">
      <c r="A11" s="53"/>
      <c r="B11" s="15"/>
      <c r="C11" s="15"/>
      <c r="D11" s="16"/>
      <c r="E11" s="16"/>
      <c r="F11" s="15"/>
      <c r="G11" s="15"/>
      <c r="H11" s="42"/>
      <c r="I11" s="35" t="str">
        <f t="shared" si="0"/>
        <v xml:space="preserve"> </v>
      </c>
      <c r="J11" s="35" t="str">
        <f t="shared" si="1"/>
        <v xml:space="preserve"> </v>
      </c>
      <c r="K11" s="35" t="str">
        <f t="shared" si="2"/>
        <v xml:space="preserve"> </v>
      </c>
      <c r="L11" s="35" t="str">
        <f t="shared" si="3"/>
        <v xml:space="preserve"> </v>
      </c>
      <c r="M11" s="35" t="str">
        <f t="shared" si="4"/>
        <v xml:space="preserve"> </v>
      </c>
      <c r="N11" s="35" t="str">
        <f t="shared" si="5"/>
        <v xml:space="preserve"> </v>
      </c>
      <c r="O11" s="35" t="str">
        <f t="shared" si="6"/>
        <v xml:space="preserve"> </v>
      </c>
      <c r="P11" s="35" t="str">
        <f t="shared" si="7"/>
        <v xml:space="preserve"> </v>
      </c>
      <c r="Q11" s="35" t="str">
        <f t="shared" si="8"/>
        <v xml:space="preserve"> </v>
      </c>
      <c r="R11" s="35" t="str">
        <f t="shared" si="9"/>
        <v xml:space="preserve"> </v>
      </c>
    </row>
    <row r="12" spans="1:21" ht="17.25" hidden="1" customHeight="1" x14ac:dyDescent="0.25">
      <c r="A12" s="68" t="s">
        <v>17</v>
      </c>
      <c r="B12" s="69"/>
      <c r="C12" s="69"/>
      <c r="D12" s="69"/>
      <c r="E12" s="69"/>
      <c r="F12" s="69"/>
      <c r="G12" s="69"/>
      <c r="H12" s="70"/>
      <c r="I12" s="48">
        <v>0.222</v>
      </c>
      <c r="J12" s="17">
        <v>0.39500000000000002</v>
      </c>
      <c r="K12" s="17">
        <v>0.61699999999999999</v>
      </c>
      <c r="L12" s="17">
        <v>0.88800000000000001</v>
      </c>
      <c r="M12" s="17">
        <v>1.208</v>
      </c>
      <c r="N12" s="17">
        <v>1.5780000000000001</v>
      </c>
      <c r="O12" s="17">
        <v>2.4660000000000002</v>
      </c>
      <c r="P12" s="17">
        <v>3.8540000000000001</v>
      </c>
      <c r="Q12" s="17">
        <v>6.3140000000000001</v>
      </c>
      <c r="R12" s="17">
        <v>9.8659999999999997</v>
      </c>
      <c r="T12" s="43"/>
      <c r="U12" s="43"/>
    </row>
    <row r="13" spans="1:21" ht="15" hidden="1" customHeight="1" thickBot="1" x14ac:dyDescent="0.3">
      <c r="A13" s="71" t="s">
        <v>18</v>
      </c>
      <c r="B13" s="72"/>
      <c r="C13" s="72"/>
      <c r="D13" s="72"/>
      <c r="E13" s="72"/>
      <c r="F13" s="72"/>
      <c r="G13" s="72"/>
      <c r="H13" s="73"/>
      <c r="I13" s="47">
        <f>SUM(I5:I11)</f>
        <v>0</v>
      </c>
      <c r="J13" s="47">
        <f t="shared" ref="J13:R13" si="11">SUM(J5:J11)</f>
        <v>130.08811500000002</v>
      </c>
      <c r="K13" s="47">
        <f t="shared" si="11"/>
        <v>0</v>
      </c>
      <c r="L13" s="47">
        <f t="shared" si="11"/>
        <v>0</v>
      </c>
      <c r="M13" s="47">
        <f t="shared" si="11"/>
        <v>74.473200000000006</v>
      </c>
      <c r="N13" s="47">
        <f t="shared" si="11"/>
        <v>0</v>
      </c>
      <c r="O13" s="47">
        <f t="shared" si="11"/>
        <v>0</v>
      </c>
      <c r="P13" s="47">
        <f t="shared" si="11"/>
        <v>0</v>
      </c>
      <c r="Q13" s="47">
        <f t="shared" si="11"/>
        <v>0</v>
      </c>
      <c r="R13" s="47">
        <f t="shared" si="11"/>
        <v>0</v>
      </c>
      <c r="T13" s="43"/>
      <c r="U13" s="43"/>
    </row>
    <row r="14" spans="1:21" s="19" customFormat="1" ht="16.5" hidden="1" customHeight="1" thickBot="1" x14ac:dyDescent="0.25">
      <c r="A14" s="74" t="s">
        <v>19</v>
      </c>
      <c r="B14" s="75"/>
      <c r="C14" s="75"/>
      <c r="D14" s="75"/>
      <c r="E14" s="75"/>
      <c r="F14" s="75"/>
      <c r="G14" s="75"/>
      <c r="H14" s="76"/>
      <c r="I14" s="25"/>
      <c r="J14" s="18"/>
      <c r="K14" s="18"/>
      <c r="L14" s="18"/>
      <c r="M14" s="18"/>
      <c r="N14" s="18"/>
      <c r="O14" s="18"/>
      <c r="P14" s="25"/>
      <c r="Q14" s="25"/>
      <c r="R14" s="44">
        <f>(SUM(I13:R13))</f>
        <v>204.56131500000004</v>
      </c>
      <c r="T14" s="50"/>
      <c r="U14" s="50"/>
    </row>
    <row r="15" spans="1:21" x14ac:dyDescent="0.25">
      <c r="Q15" t="s">
        <v>27</v>
      </c>
      <c r="R15" s="46">
        <f>0.19*3*3.4</f>
        <v>1.9380000000000002</v>
      </c>
    </row>
    <row r="16" spans="1:21" x14ac:dyDescent="0.25">
      <c r="I16" s="24">
        <f>3.41-0.6</f>
        <v>2.81</v>
      </c>
      <c r="Q16" t="s">
        <v>28</v>
      </c>
      <c r="R16" s="54">
        <f>R14/R15</f>
        <v>105.55279411764707</v>
      </c>
    </row>
    <row r="17" spans="1:21" ht="15.75" thickBot="1" x14ac:dyDescent="0.3"/>
    <row r="18" spans="1:21" s="10" customFormat="1" ht="21" customHeight="1" thickBot="1" x14ac:dyDescent="0.3">
      <c r="A18" s="80" t="s">
        <v>2</v>
      </c>
      <c r="B18" s="82" t="s">
        <v>3</v>
      </c>
      <c r="C18" s="84" t="s">
        <v>4</v>
      </c>
      <c r="D18" s="86" t="s">
        <v>5</v>
      </c>
      <c r="E18" s="86"/>
      <c r="F18" s="88" t="s">
        <v>6</v>
      </c>
      <c r="G18" s="90" t="s">
        <v>7</v>
      </c>
      <c r="H18" s="92" t="s">
        <v>8</v>
      </c>
      <c r="I18" s="77" t="s">
        <v>9</v>
      </c>
      <c r="J18" s="78"/>
      <c r="K18" s="78"/>
      <c r="L18" s="78"/>
      <c r="M18" s="78"/>
      <c r="N18" s="78"/>
      <c r="O18" s="78"/>
      <c r="P18" s="78"/>
      <c r="Q18" s="78"/>
      <c r="R18" s="79"/>
    </row>
    <row r="19" spans="1:21" s="10" customFormat="1" ht="15.75" customHeight="1" thickBot="1" x14ac:dyDescent="0.3">
      <c r="A19" s="81"/>
      <c r="B19" s="83"/>
      <c r="C19" s="85"/>
      <c r="D19" s="87"/>
      <c r="E19" s="87"/>
      <c r="F19" s="89"/>
      <c r="G19" s="91"/>
      <c r="H19" s="93"/>
      <c r="I19" s="36" t="s">
        <v>10</v>
      </c>
      <c r="J19" s="36" t="s">
        <v>11</v>
      </c>
      <c r="K19" s="36" t="s">
        <v>20</v>
      </c>
      <c r="L19" s="36" t="s">
        <v>21</v>
      </c>
      <c r="M19" s="36" t="s">
        <v>22</v>
      </c>
      <c r="N19" s="36" t="s">
        <v>23</v>
      </c>
      <c r="O19" s="36" t="s">
        <v>12</v>
      </c>
      <c r="P19" s="36" t="s">
        <v>24</v>
      </c>
      <c r="Q19" s="36" t="s">
        <v>13</v>
      </c>
      <c r="R19" s="37" t="s">
        <v>14</v>
      </c>
    </row>
    <row r="20" spans="1:21" s="11" customFormat="1" ht="14.25" customHeight="1" thickBot="1" x14ac:dyDescent="0.3">
      <c r="A20" s="51" t="s">
        <v>15</v>
      </c>
      <c r="B20" s="33"/>
      <c r="C20" s="33"/>
      <c r="D20" s="33"/>
      <c r="E20" s="33"/>
      <c r="F20" s="33"/>
      <c r="G20" s="33"/>
      <c r="H20" s="34"/>
      <c r="I20" s="35" t="str">
        <f>IF(E20=6,(G20*H20*0.222)," ")</f>
        <v xml:space="preserve"> </v>
      </c>
      <c r="J20" s="35" t="str">
        <f>IF(E20=8,(H20*G20*0.395)," ")</f>
        <v xml:space="preserve"> </v>
      </c>
      <c r="K20" s="35" t="str">
        <f>IF(E20=10,(G20*H20*0.617)," ")</f>
        <v xml:space="preserve"> </v>
      </c>
      <c r="L20" s="35" t="str">
        <f>IF(E20=12,(H20*G20*0.888)," ")</f>
        <v xml:space="preserve"> </v>
      </c>
      <c r="M20" s="35" t="str">
        <f>IF(E20=14,(H20*G20*1.208)," ")</f>
        <v xml:space="preserve"> </v>
      </c>
      <c r="N20" s="35" t="str">
        <f>IF(E20=16,(H20*G20*1.578)," ")</f>
        <v xml:space="preserve"> </v>
      </c>
      <c r="O20" s="35" t="str">
        <f>IF(E20=20,(H20*G20*2.466)," ")</f>
        <v xml:space="preserve"> </v>
      </c>
      <c r="P20" s="35" t="str">
        <f>IF(E20=25,(H20*G20*3.854)," ")</f>
        <v xml:space="preserve"> </v>
      </c>
      <c r="Q20" s="35" t="str">
        <f>IF(E20=32,(H20*G20*6.314)," ")</f>
        <v xml:space="preserve"> </v>
      </c>
      <c r="R20" s="35" t="str">
        <f>IF(E20=40,(H20*G20*9.866)," ")</f>
        <v xml:space="preserve"> </v>
      </c>
    </row>
    <row r="21" spans="1:21" s="11" customFormat="1" ht="12" customHeight="1" thickBot="1" x14ac:dyDescent="0.3">
      <c r="A21" s="49" t="s">
        <v>53</v>
      </c>
      <c r="B21" s="39"/>
      <c r="C21" s="38"/>
      <c r="D21" s="13"/>
      <c r="E21" s="13"/>
      <c r="F21" s="12"/>
      <c r="G21" s="12"/>
      <c r="H21" s="14"/>
      <c r="I21" s="35" t="str">
        <f t="shared" ref="I21:I25" si="12">IF(E21=6,(G21*H21*0.222)," ")</f>
        <v xml:space="preserve"> </v>
      </c>
      <c r="J21" s="35" t="str">
        <f t="shared" ref="J21:J25" si="13">IF(E21=8,(H21*G21*0.395)," ")</f>
        <v xml:space="preserve"> </v>
      </c>
      <c r="K21" s="35" t="str">
        <f t="shared" ref="K21:K25" si="14">IF(E21=10,(G21*H21*0.617)," ")</f>
        <v xml:space="preserve"> </v>
      </c>
      <c r="L21" s="35" t="str">
        <f t="shared" ref="L21:L25" si="15">IF(E21=12,(H21*G21*0.888)," ")</f>
        <v xml:space="preserve"> </v>
      </c>
      <c r="M21" s="35" t="str">
        <f t="shared" ref="M21:M25" si="16">IF(E21=14,(H21*G21*1.208)," ")</f>
        <v xml:space="preserve"> </v>
      </c>
      <c r="N21" s="35" t="str">
        <f t="shared" ref="N21:N25" si="17">IF(E21=16,(H21*G21*1.578)," ")</f>
        <v xml:space="preserve"> </v>
      </c>
      <c r="O21" s="35" t="str">
        <f t="shared" ref="O21:O25" si="18">IF(E21=20,(H21*G21*2.466)," ")</f>
        <v xml:space="preserve"> </v>
      </c>
      <c r="P21" s="35" t="str">
        <f t="shared" ref="P21:P25" si="19">IF(E21=25,(H21*G21*3.854)," ")</f>
        <v xml:space="preserve"> </v>
      </c>
      <c r="Q21" s="35" t="str">
        <f t="shared" ref="Q21:Q25" si="20">IF(E21=32,(H21*G21*6.314)," ")</f>
        <v xml:space="preserve"> </v>
      </c>
      <c r="R21" s="35" t="str">
        <f t="shared" ref="R21:R25" si="21">IF(E21=40,(H21*G21*9.866)," ")</f>
        <v xml:space="preserve"> </v>
      </c>
    </row>
    <row r="22" spans="1:21" s="11" customFormat="1" ht="12" customHeight="1" x14ac:dyDescent="0.25">
      <c r="A22" s="45" t="s">
        <v>37</v>
      </c>
      <c r="B22" s="41"/>
      <c r="C22" s="12">
        <v>10</v>
      </c>
      <c r="D22" s="13" t="s">
        <v>16</v>
      </c>
      <c r="E22" s="52">
        <v>14</v>
      </c>
      <c r="F22" s="12">
        <v>2</v>
      </c>
      <c r="G22" s="12">
        <f t="shared" ref="G22:G24" si="22">F22*C22</f>
        <v>20</v>
      </c>
      <c r="H22" s="96">
        <f>3.41+50*E22/1000</f>
        <v>4.1100000000000003</v>
      </c>
      <c r="I22" s="35" t="str">
        <f t="shared" si="12"/>
        <v xml:space="preserve"> </v>
      </c>
      <c r="J22" s="35" t="str">
        <f t="shared" si="13"/>
        <v xml:space="preserve"> </v>
      </c>
      <c r="K22" s="35" t="str">
        <f t="shared" si="14"/>
        <v xml:space="preserve"> </v>
      </c>
      <c r="L22" s="35" t="str">
        <f t="shared" si="15"/>
        <v xml:space="preserve"> </v>
      </c>
      <c r="M22" s="35">
        <f t="shared" si="16"/>
        <v>99.297600000000003</v>
      </c>
      <c r="N22" s="35" t="str">
        <f t="shared" si="17"/>
        <v xml:space="preserve"> </v>
      </c>
      <c r="O22" s="35" t="str">
        <f t="shared" si="18"/>
        <v xml:space="preserve"> </v>
      </c>
      <c r="P22" s="35" t="str">
        <f t="shared" si="19"/>
        <v xml:space="preserve"> </v>
      </c>
      <c r="Q22" s="35" t="str">
        <f t="shared" si="20"/>
        <v xml:space="preserve"> </v>
      </c>
      <c r="R22" s="35" t="str">
        <f t="shared" si="21"/>
        <v xml:space="preserve"> </v>
      </c>
    </row>
    <row r="23" spans="1:21" s="11" customFormat="1" ht="12" customHeight="1" x14ac:dyDescent="0.25">
      <c r="A23" s="45" t="s">
        <v>78</v>
      </c>
      <c r="B23" s="12"/>
      <c r="C23" s="12">
        <v>9</v>
      </c>
      <c r="D23" s="13" t="s">
        <v>16</v>
      </c>
      <c r="E23" s="52">
        <v>8</v>
      </c>
      <c r="F23" s="12">
        <v>2</v>
      </c>
      <c r="G23" s="12">
        <f t="shared" si="22"/>
        <v>18</v>
      </c>
      <c r="H23" s="14">
        <f>+(0.4+0.25)*2+E23*20/1000</f>
        <v>1.46</v>
      </c>
      <c r="I23" s="35" t="str">
        <f t="shared" si="12"/>
        <v xml:space="preserve"> </v>
      </c>
      <c r="J23" s="35">
        <f t="shared" si="13"/>
        <v>10.380600000000001</v>
      </c>
      <c r="K23" s="35" t="str">
        <f t="shared" si="14"/>
        <v xml:space="preserve"> </v>
      </c>
      <c r="L23" s="35" t="str">
        <f t="shared" si="15"/>
        <v xml:space="preserve"> </v>
      </c>
      <c r="M23" s="35" t="str">
        <f t="shared" si="16"/>
        <v xml:space="preserve"> </v>
      </c>
      <c r="N23" s="35" t="str">
        <f t="shared" si="17"/>
        <v xml:space="preserve"> </v>
      </c>
      <c r="O23" s="35" t="str">
        <f t="shared" si="18"/>
        <v xml:space="preserve"> </v>
      </c>
      <c r="P23" s="35" t="str">
        <f t="shared" si="19"/>
        <v xml:space="preserve"> </v>
      </c>
      <c r="Q23" s="35" t="str">
        <f t="shared" si="20"/>
        <v xml:space="preserve"> </v>
      </c>
      <c r="R23" s="35" t="str">
        <f t="shared" si="21"/>
        <v xml:space="preserve"> </v>
      </c>
    </row>
    <row r="24" spans="1:21" s="11" customFormat="1" ht="12" customHeight="1" x14ac:dyDescent="0.25">
      <c r="A24" s="45" t="s">
        <v>79</v>
      </c>
      <c r="B24" s="41"/>
      <c r="C24" s="12">
        <v>19</v>
      </c>
      <c r="D24" s="13" t="s">
        <v>16</v>
      </c>
      <c r="E24" s="52">
        <v>8</v>
      </c>
      <c r="F24" s="12">
        <v>2</v>
      </c>
      <c r="G24" s="12">
        <f t="shared" si="22"/>
        <v>38</v>
      </c>
      <c r="H24" s="14">
        <f>+(0.4+0.25)*2+E24*20/1000</f>
        <v>1.46</v>
      </c>
      <c r="I24" s="35" t="str">
        <f t="shared" si="12"/>
        <v xml:space="preserve"> </v>
      </c>
      <c r="J24" s="35">
        <f t="shared" si="13"/>
        <v>21.9146</v>
      </c>
      <c r="K24" s="35" t="str">
        <f t="shared" si="14"/>
        <v xml:space="preserve"> </v>
      </c>
      <c r="L24" s="35" t="str">
        <f t="shared" si="15"/>
        <v xml:space="preserve"> </v>
      </c>
      <c r="M24" s="35" t="str">
        <f t="shared" si="16"/>
        <v xml:space="preserve"> </v>
      </c>
      <c r="N24" s="35" t="str">
        <f t="shared" si="17"/>
        <v xml:space="preserve"> </v>
      </c>
      <c r="O24" s="35" t="str">
        <f t="shared" si="18"/>
        <v xml:space="preserve"> </v>
      </c>
      <c r="P24" s="35" t="str">
        <f t="shared" si="19"/>
        <v xml:space="preserve"> </v>
      </c>
      <c r="Q24" s="35" t="str">
        <f t="shared" si="20"/>
        <v xml:space="preserve"> </v>
      </c>
      <c r="R24" s="35" t="str">
        <f t="shared" si="21"/>
        <v xml:space="preserve"> </v>
      </c>
    </row>
    <row r="25" spans="1:21" s="11" customFormat="1" ht="12" customHeight="1" thickBot="1" x14ac:dyDescent="0.3">
      <c r="A25" s="53"/>
      <c r="B25" s="15"/>
      <c r="C25" s="15"/>
      <c r="D25" s="16"/>
      <c r="E25" s="16"/>
      <c r="F25" s="15"/>
      <c r="G25" s="15"/>
      <c r="H25" s="42"/>
      <c r="I25" s="35" t="str">
        <f t="shared" si="12"/>
        <v xml:space="preserve"> </v>
      </c>
      <c r="J25" s="35" t="str">
        <f t="shared" si="13"/>
        <v xml:space="preserve"> </v>
      </c>
      <c r="K25" s="35" t="str">
        <f t="shared" si="14"/>
        <v xml:space="preserve"> </v>
      </c>
      <c r="L25" s="35" t="str">
        <f t="shared" si="15"/>
        <v xml:space="preserve"> </v>
      </c>
      <c r="M25" s="35" t="str">
        <f t="shared" si="16"/>
        <v xml:space="preserve"> </v>
      </c>
      <c r="N25" s="35" t="str">
        <f t="shared" si="17"/>
        <v xml:space="preserve"> </v>
      </c>
      <c r="O25" s="35" t="str">
        <f t="shared" si="18"/>
        <v xml:space="preserve"> </v>
      </c>
      <c r="P25" s="35" t="str">
        <f t="shared" si="19"/>
        <v xml:space="preserve"> </v>
      </c>
      <c r="Q25" s="35" t="str">
        <f t="shared" si="20"/>
        <v xml:space="preserve"> </v>
      </c>
      <c r="R25" s="35" t="str">
        <f t="shared" si="21"/>
        <v xml:space="preserve"> </v>
      </c>
    </row>
    <row r="26" spans="1:21" ht="17.25" customHeight="1" x14ac:dyDescent="0.25">
      <c r="A26" s="68" t="s">
        <v>17</v>
      </c>
      <c r="B26" s="69"/>
      <c r="C26" s="69"/>
      <c r="D26" s="69"/>
      <c r="E26" s="69"/>
      <c r="F26" s="69"/>
      <c r="G26" s="69"/>
      <c r="H26" s="70"/>
      <c r="I26" s="48">
        <v>0.222</v>
      </c>
      <c r="J26" s="17">
        <v>0.39500000000000002</v>
      </c>
      <c r="K26" s="17">
        <v>0.61699999999999999</v>
      </c>
      <c r="L26" s="17">
        <v>0.88800000000000001</v>
      </c>
      <c r="M26" s="17">
        <v>1.208</v>
      </c>
      <c r="N26" s="17">
        <v>1.5780000000000001</v>
      </c>
      <c r="O26" s="17">
        <v>2.4660000000000002</v>
      </c>
      <c r="P26" s="17">
        <v>3.8540000000000001</v>
      </c>
      <c r="Q26" s="17">
        <v>6.3140000000000001</v>
      </c>
      <c r="R26" s="17">
        <v>9.8659999999999997</v>
      </c>
      <c r="T26" s="43"/>
      <c r="U26" s="43"/>
    </row>
    <row r="27" spans="1:21" ht="15" customHeight="1" thickBot="1" x14ac:dyDescent="0.3">
      <c r="A27" s="71" t="s">
        <v>18</v>
      </c>
      <c r="B27" s="72"/>
      <c r="C27" s="72"/>
      <c r="D27" s="72"/>
      <c r="E27" s="72"/>
      <c r="F27" s="72"/>
      <c r="G27" s="72"/>
      <c r="H27" s="73"/>
      <c r="I27" s="47">
        <f>SUM(I20:I25)</f>
        <v>0</v>
      </c>
      <c r="J27" s="47">
        <f t="shared" ref="J27:R27" si="23">SUM(J20:J25)</f>
        <v>32.295200000000001</v>
      </c>
      <c r="K27" s="47">
        <f t="shared" si="23"/>
        <v>0</v>
      </c>
      <c r="L27" s="47">
        <f t="shared" si="23"/>
        <v>0</v>
      </c>
      <c r="M27" s="47">
        <f t="shared" si="23"/>
        <v>99.297600000000003</v>
      </c>
      <c r="N27" s="47">
        <f t="shared" si="23"/>
        <v>0</v>
      </c>
      <c r="O27" s="47">
        <f t="shared" si="23"/>
        <v>0</v>
      </c>
      <c r="P27" s="47">
        <f t="shared" si="23"/>
        <v>0</v>
      </c>
      <c r="Q27" s="47">
        <f t="shared" si="23"/>
        <v>0</v>
      </c>
      <c r="R27" s="47">
        <f t="shared" si="23"/>
        <v>0</v>
      </c>
      <c r="T27" s="43"/>
      <c r="U27" s="43"/>
    </row>
    <row r="28" spans="1:21" s="19" customFormat="1" ht="16.5" customHeight="1" thickBot="1" x14ac:dyDescent="0.25">
      <c r="A28" s="74" t="s">
        <v>19</v>
      </c>
      <c r="B28" s="75"/>
      <c r="C28" s="75"/>
      <c r="D28" s="75"/>
      <c r="E28" s="75"/>
      <c r="F28" s="75"/>
      <c r="G28" s="75"/>
      <c r="H28" s="76"/>
      <c r="I28" s="25"/>
      <c r="J28" s="18"/>
      <c r="K28" s="18"/>
      <c r="L28" s="18"/>
      <c r="M28" s="18"/>
      <c r="N28" s="18"/>
      <c r="O28" s="18"/>
      <c r="P28" s="25"/>
      <c r="Q28" s="25"/>
      <c r="R28" s="44">
        <f>(SUM(I27:R27))</f>
        <v>131.59280000000001</v>
      </c>
      <c r="T28" s="50"/>
      <c r="U28" s="50"/>
    </row>
    <row r="29" spans="1:21" x14ac:dyDescent="0.25">
      <c r="Q29" t="s">
        <v>27</v>
      </c>
      <c r="R29" s="46">
        <f>0.45*0.3*3.41*2</f>
        <v>0.92070000000000007</v>
      </c>
    </row>
    <row r="30" spans="1:21" x14ac:dyDescent="0.25">
      <c r="Q30" t="s">
        <v>28</v>
      </c>
      <c r="R30" s="54">
        <f>R28/R29</f>
        <v>142.92690344303247</v>
      </c>
    </row>
    <row r="31" spans="1:21" ht="15.75" thickBot="1" x14ac:dyDescent="0.3"/>
    <row r="32" spans="1:21" s="10" customFormat="1" ht="21" customHeight="1" thickBot="1" x14ac:dyDescent="0.3">
      <c r="A32" s="80" t="s">
        <v>2</v>
      </c>
      <c r="B32" s="82" t="s">
        <v>3</v>
      </c>
      <c r="C32" s="84" t="s">
        <v>4</v>
      </c>
      <c r="D32" s="86" t="s">
        <v>5</v>
      </c>
      <c r="E32" s="86"/>
      <c r="F32" s="88" t="s">
        <v>6</v>
      </c>
      <c r="G32" s="90" t="s">
        <v>7</v>
      </c>
      <c r="H32" s="92" t="s">
        <v>8</v>
      </c>
      <c r="I32" s="77" t="s">
        <v>9</v>
      </c>
      <c r="J32" s="78"/>
      <c r="K32" s="78"/>
      <c r="L32" s="78"/>
      <c r="M32" s="78"/>
      <c r="N32" s="78"/>
      <c r="O32" s="78"/>
      <c r="P32" s="78"/>
      <c r="Q32" s="78"/>
      <c r="R32" s="79"/>
    </row>
    <row r="33" spans="1:21" s="10" customFormat="1" ht="15.75" customHeight="1" thickBot="1" x14ac:dyDescent="0.3">
      <c r="A33" s="81"/>
      <c r="B33" s="83"/>
      <c r="C33" s="85"/>
      <c r="D33" s="87"/>
      <c r="E33" s="87"/>
      <c r="F33" s="89"/>
      <c r="G33" s="91"/>
      <c r="H33" s="93"/>
      <c r="I33" s="36" t="s">
        <v>10</v>
      </c>
      <c r="J33" s="36" t="s">
        <v>11</v>
      </c>
      <c r="K33" s="36" t="s">
        <v>20</v>
      </c>
      <c r="L33" s="36" t="s">
        <v>21</v>
      </c>
      <c r="M33" s="36" t="s">
        <v>22</v>
      </c>
      <c r="N33" s="36" t="s">
        <v>23</v>
      </c>
      <c r="O33" s="36" t="s">
        <v>12</v>
      </c>
      <c r="P33" s="36" t="s">
        <v>24</v>
      </c>
      <c r="Q33" s="36" t="s">
        <v>13</v>
      </c>
      <c r="R33" s="37" t="s">
        <v>14</v>
      </c>
    </row>
    <row r="34" spans="1:21" s="11" customFormat="1" ht="14.25" customHeight="1" thickBot="1" x14ac:dyDescent="0.3">
      <c r="A34" s="51" t="s">
        <v>15</v>
      </c>
      <c r="B34" s="33"/>
      <c r="C34" s="33"/>
      <c r="D34" s="33"/>
      <c r="E34" s="33"/>
      <c r="F34" s="33"/>
      <c r="G34" s="33"/>
      <c r="H34" s="34"/>
      <c r="I34" s="35" t="str">
        <f>IF(E34=6,(G34*H34*0.222)," ")</f>
        <v xml:space="preserve"> </v>
      </c>
      <c r="J34" s="35" t="str">
        <f>IF(E34=8,(H34*G34*0.395)," ")</f>
        <v xml:space="preserve"> </v>
      </c>
      <c r="K34" s="35" t="str">
        <f>IF(E34=10,(G34*H34*0.617)," ")</f>
        <v xml:space="preserve"> </v>
      </c>
      <c r="L34" s="35" t="str">
        <f>IF(E34=12,(H34*G34*0.888)," ")</f>
        <v xml:space="preserve"> </v>
      </c>
      <c r="M34" s="35" t="str">
        <f>IF(E34=14,(H34*G34*1.208)," ")</f>
        <v xml:space="preserve"> </v>
      </c>
      <c r="N34" s="35" t="str">
        <f>IF(E34=16,(H34*G34*1.578)," ")</f>
        <v xml:space="preserve"> </v>
      </c>
      <c r="O34" s="35" t="str">
        <f>IF(E34=20,(H34*G34*2.466)," ")</f>
        <v xml:space="preserve"> </v>
      </c>
      <c r="P34" s="35" t="str">
        <f>IF(E34=25,(H34*G34*3.854)," ")</f>
        <v xml:space="preserve"> </v>
      </c>
      <c r="Q34" s="35" t="str">
        <f>IF(E34=32,(H34*G34*6.314)," ")</f>
        <v xml:space="preserve"> </v>
      </c>
      <c r="R34" s="35" t="str">
        <f>IF(E34=40,(H34*G34*9.866)," ")</f>
        <v xml:space="preserve"> </v>
      </c>
    </row>
    <row r="35" spans="1:21" s="11" customFormat="1" ht="12" customHeight="1" thickBot="1" x14ac:dyDescent="0.3">
      <c r="A35" s="49" t="s">
        <v>54</v>
      </c>
      <c r="B35" s="39"/>
      <c r="C35" s="38"/>
      <c r="D35" s="13"/>
      <c r="E35" s="13"/>
      <c r="F35" s="12"/>
      <c r="G35" s="12"/>
      <c r="H35" s="14"/>
      <c r="I35" s="35" t="str">
        <f t="shared" ref="I35:I39" si="24">IF(E35=6,(G35*H35*0.222)," ")</f>
        <v xml:space="preserve"> </v>
      </c>
      <c r="J35" s="35" t="str">
        <f t="shared" ref="J35:J39" si="25">IF(E35=8,(H35*G35*0.395)," ")</f>
        <v xml:space="preserve"> </v>
      </c>
      <c r="K35" s="35" t="str">
        <f t="shared" ref="K35:K39" si="26">IF(E35=10,(G35*H35*0.617)," ")</f>
        <v xml:space="preserve"> </v>
      </c>
      <c r="L35" s="35" t="str">
        <f t="shared" ref="L35:L39" si="27">IF(E35=12,(H35*G35*0.888)," ")</f>
        <v xml:space="preserve"> </v>
      </c>
      <c r="M35" s="35" t="str">
        <f t="shared" ref="M35:M39" si="28">IF(E35=14,(H35*G35*1.208)," ")</f>
        <v xml:space="preserve"> </v>
      </c>
      <c r="N35" s="35" t="str">
        <f t="shared" ref="N35:N39" si="29">IF(E35=16,(H35*G35*1.578)," ")</f>
        <v xml:space="preserve"> </v>
      </c>
      <c r="O35" s="35" t="str">
        <f t="shared" ref="O35:O39" si="30">IF(E35=20,(H35*G35*2.466)," ")</f>
        <v xml:space="preserve"> </v>
      </c>
      <c r="P35" s="35" t="str">
        <f t="shared" ref="P35:P39" si="31">IF(E35=25,(H35*G35*3.854)," ")</f>
        <v xml:space="preserve"> </v>
      </c>
      <c r="Q35" s="35" t="str">
        <f t="shared" ref="Q35:Q39" si="32">IF(E35=32,(H35*G35*6.314)," ")</f>
        <v xml:space="preserve"> </v>
      </c>
      <c r="R35" s="35" t="str">
        <f t="shared" ref="R35:R39" si="33">IF(E35=40,(H35*G35*9.866)," ")</f>
        <v xml:space="preserve"> </v>
      </c>
    </row>
    <row r="36" spans="1:21" s="11" customFormat="1" ht="12" customHeight="1" x14ac:dyDescent="0.25">
      <c r="A36" s="45" t="s">
        <v>37</v>
      </c>
      <c r="B36" s="41"/>
      <c r="C36" s="12">
        <v>14</v>
      </c>
      <c r="D36" s="13" t="s">
        <v>16</v>
      </c>
      <c r="E36" s="52">
        <v>14</v>
      </c>
      <c r="F36" s="12">
        <v>3</v>
      </c>
      <c r="G36" s="12">
        <f t="shared" ref="G36:G37" si="34">F36*C36</f>
        <v>42</v>
      </c>
      <c r="H36" s="14">
        <f>3.41+50*0.014</f>
        <v>4.1100000000000003</v>
      </c>
      <c r="I36" s="35" t="str">
        <f t="shared" si="24"/>
        <v xml:space="preserve"> </v>
      </c>
      <c r="J36" s="35" t="str">
        <f t="shared" si="25"/>
        <v xml:space="preserve"> </v>
      </c>
      <c r="K36" s="35" t="str">
        <f t="shared" si="26"/>
        <v xml:space="preserve"> </v>
      </c>
      <c r="L36" s="35" t="str">
        <f t="shared" si="27"/>
        <v xml:space="preserve"> </v>
      </c>
      <c r="M36" s="35">
        <f t="shared" si="28"/>
        <v>208.52495999999999</v>
      </c>
      <c r="N36" s="35" t="str">
        <f t="shared" si="29"/>
        <v xml:space="preserve"> </v>
      </c>
      <c r="O36" s="35" t="str">
        <f t="shared" si="30"/>
        <v xml:space="preserve"> </v>
      </c>
      <c r="P36" s="35" t="str">
        <f t="shared" si="31"/>
        <v xml:space="preserve"> </v>
      </c>
      <c r="Q36" s="35" t="str">
        <f t="shared" si="32"/>
        <v xml:space="preserve"> </v>
      </c>
      <c r="R36" s="35" t="str">
        <f t="shared" si="33"/>
        <v xml:space="preserve"> </v>
      </c>
    </row>
    <row r="37" spans="1:21" s="11" customFormat="1" ht="12" customHeight="1" x14ac:dyDescent="0.25">
      <c r="A37" s="45" t="s">
        <v>43</v>
      </c>
      <c r="B37" s="12"/>
      <c r="C37" s="12">
        <v>36</v>
      </c>
      <c r="D37" s="13" t="s">
        <v>16</v>
      </c>
      <c r="E37" s="52">
        <v>8</v>
      </c>
      <c r="F37" s="12">
        <v>3</v>
      </c>
      <c r="G37" s="12">
        <f t="shared" si="34"/>
        <v>108</v>
      </c>
      <c r="H37" s="14">
        <f>0.25*6+0.57*3+10*0.008*6</f>
        <v>3.69</v>
      </c>
      <c r="I37" s="35" t="str">
        <f t="shared" si="24"/>
        <v xml:space="preserve"> </v>
      </c>
      <c r="J37" s="35">
        <f t="shared" si="25"/>
        <v>157.41540000000001</v>
      </c>
      <c r="K37" s="35" t="str">
        <f t="shared" si="26"/>
        <v xml:space="preserve"> </v>
      </c>
      <c r="L37" s="35" t="str">
        <f t="shared" si="27"/>
        <v xml:space="preserve"> </v>
      </c>
      <c r="M37" s="35" t="str">
        <f t="shared" si="28"/>
        <v xml:space="preserve"> </v>
      </c>
      <c r="N37" s="35" t="str">
        <f t="shared" si="29"/>
        <v xml:space="preserve"> </v>
      </c>
      <c r="O37" s="35" t="str">
        <f t="shared" si="30"/>
        <v xml:space="preserve"> </v>
      </c>
      <c r="P37" s="35" t="str">
        <f t="shared" si="31"/>
        <v xml:space="preserve"> </v>
      </c>
      <c r="Q37" s="35" t="str">
        <f t="shared" si="32"/>
        <v xml:space="preserve"> </v>
      </c>
      <c r="R37" s="35" t="str">
        <f t="shared" si="33"/>
        <v xml:space="preserve"> </v>
      </c>
    </row>
    <row r="38" spans="1:21" s="11" customFormat="1" ht="12" customHeight="1" x14ac:dyDescent="0.25">
      <c r="A38" s="45"/>
      <c r="B38" s="41"/>
      <c r="C38" s="12"/>
      <c r="D38" s="13"/>
      <c r="E38" s="13"/>
      <c r="F38" s="12"/>
      <c r="G38" s="12"/>
      <c r="H38" s="14"/>
      <c r="I38" s="35" t="str">
        <f t="shared" si="24"/>
        <v xml:space="preserve"> </v>
      </c>
      <c r="J38" s="35" t="str">
        <f t="shared" si="25"/>
        <v xml:space="preserve"> </v>
      </c>
      <c r="K38" s="35" t="str">
        <f t="shared" si="26"/>
        <v xml:space="preserve"> </v>
      </c>
      <c r="L38" s="35" t="str">
        <f t="shared" si="27"/>
        <v xml:space="preserve"> </v>
      </c>
      <c r="M38" s="35" t="str">
        <f t="shared" si="28"/>
        <v xml:space="preserve"> </v>
      </c>
      <c r="N38" s="35" t="str">
        <f t="shared" si="29"/>
        <v xml:space="preserve"> </v>
      </c>
      <c r="O38" s="35" t="str">
        <f t="shared" si="30"/>
        <v xml:space="preserve"> </v>
      </c>
      <c r="P38" s="35" t="str">
        <f t="shared" si="31"/>
        <v xml:space="preserve"> </v>
      </c>
      <c r="Q38" s="35" t="str">
        <f t="shared" si="32"/>
        <v xml:space="preserve"> </v>
      </c>
      <c r="R38" s="35" t="str">
        <f t="shared" si="33"/>
        <v xml:space="preserve"> </v>
      </c>
    </row>
    <row r="39" spans="1:21" s="11" customFormat="1" ht="12" customHeight="1" thickBot="1" x14ac:dyDescent="0.3">
      <c r="A39" s="53"/>
      <c r="B39" s="15"/>
      <c r="C39" s="15"/>
      <c r="D39" s="16"/>
      <c r="E39" s="16"/>
      <c r="F39" s="15"/>
      <c r="G39" s="15"/>
      <c r="H39" s="42"/>
      <c r="I39" s="35" t="str">
        <f t="shared" si="24"/>
        <v xml:space="preserve"> </v>
      </c>
      <c r="J39" s="35" t="str">
        <f t="shared" si="25"/>
        <v xml:space="preserve"> </v>
      </c>
      <c r="K39" s="35" t="str">
        <f t="shared" si="26"/>
        <v xml:space="preserve"> </v>
      </c>
      <c r="L39" s="35" t="str">
        <f t="shared" si="27"/>
        <v xml:space="preserve"> </v>
      </c>
      <c r="M39" s="35" t="str">
        <f t="shared" si="28"/>
        <v xml:space="preserve"> </v>
      </c>
      <c r="N39" s="35" t="str">
        <f t="shared" si="29"/>
        <v xml:space="preserve"> </v>
      </c>
      <c r="O39" s="35" t="str">
        <f t="shared" si="30"/>
        <v xml:space="preserve"> </v>
      </c>
      <c r="P39" s="35" t="str">
        <f t="shared" si="31"/>
        <v xml:space="preserve"> </v>
      </c>
      <c r="Q39" s="35" t="str">
        <f t="shared" si="32"/>
        <v xml:space="preserve"> </v>
      </c>
      <c r="R39" s="35" t="str">
        <f t="shared" si="33"/>
        <v xml:space="preserve"> </v>
      </c>
    </row>
    <row r="40" spans="1:21" ht="17.25" customHeight="1" x14ac:dyDescent="0.25">
      <c r="A40" s="68" t="s">
        <v>17</v>
      </c>
      <c r="B40" s="69"/>
      <c r="C40" s="69"/>
      <c r="D40" s="69"/>
      <c r="E40" s="69"/>
      <c r="F40" s="69"/>
      <c r="G40" s="69"/>
      <c r="H40" s="70"/>
      <c r="I40" s="48">
        <v>0.222</v>
      </c>
      <c r="J40" s="17">
        <v>0.39500000000000002</v>
      </c>
      <c r="K40" s="17">
        <v>0.61699999999999999</v>
      </c>
      <c r="L40" s="17">
        <v>0.88800000000000001</v>
      </c>
      <c r="M40" s="17">
        <v>1.208</v>
      </c>
      <c r="N40" s="17">
        <v>1.5780000000000001</v>
      </c>
      <c r="O40" s="17">
        <v>2.4660000000000002</v>
      </c>
      <c r="P40" s="17">
        <v>3.8540000000000001</v>
      </c>
      <c r="Q40" s="17">
        <v>6.3140000000000001</v>
      </c>
      <c r="R40" s="17">
        <v>9.8659999999999997</v>
      </c>
      <c r="T40" s="43"/>
      <c r="U40" s="43"/>
    </row>
    <row r="41" spans="1:21" ht="15" customHeight="1" thickBot="1" x14ac:dyDescent="0.3">
      <c r="A41" s="71" t="s">
        <v>18</v>
      </c>
      <c r="B41" s="72"/>
      <c r="C41" s="72"/>
      <c r="D41" s="72"/>
      <c r="E41" s="72"/>
      <c r="F41" s="72"/>
      <c r="G41" s="72"/>
      <c r="H41" s="73"/>
      <c r="I41" s="47">
        <f>SUM(I34:I39)</f>
        <v>0</v>
      </c>
      <c r="J41" s="47">
        <f t="shared" ref="J41:R41" si="35">SUM(J34:J39)</f>
        <v>157.41540000000001</v>
      </c>
      <c r="K41" s="47">
        <f t="shared" si="35"/>
        <v>0</v>
      </c>
      <c r="L41" s="47">
        <f t="shared" si="35"/>
        <v>0</v>
      </c>
      <c r="M41" s="47">
        <f t="shared" si="35"/>
        <v>208.52495999999999</v>
      </c>
      <c r="N41" s="47">
        <f t="shared" si="35"/>
        <v>0</v>
      </c>
      <c r="O41" s="47">
        <f t="shared" si="35"/>
        <v>0</v>
      </c>
      <c r="P41" s="47">
        <f t="shared" si="35"/>
        <v>0</v>
      </c>
      <c r="Q41" s="47">
        <f t="shared" si="35"/>
        <v>0</v>
      </c>
      <c r="R41" s="47">
        <f t="shared" si="35"/>
        <v>0</v>
      </c>
      <c r="T41" s="43"/>
      <c r="U41" s="43"/>
    </row>
    <row r="42" spans="1:21" s="19" customFormat="1" ht="16.5" customHeight="1" thickBot="1" x14ac:dyDescent="0.25">
      <c r="A42" s="74" t="s">
        <v>19</v>
      </c>
      <c r="B42" s="75"/>
      <c r="C42" s="75"/>
      <c r="D42" s="75"/>
      <c r="E42" s="75"/>
      <c r="F42" s="75"/>
      <c r="G42" s="75"/>
      <c r="H42" s="76"/>
      <c r="I42" s="25"/>
      <c r="J42" s="18"/>
      <c r="K42" s="18"/>
      <c r="L42" s="18"/>
      <c r="M42" s="18"/>
      <c r="N42" s="18"/>
      <c r="O42" s="18"/>
      <c r="P42" s="25"/>
      <c r="Q42" s="25"/>
      <c r="R42" s="44">
        <f>(SUM(I41:R41))</f>
        <v>365.94036</v>
      </c>
      <c r="T42" s="50"/>
      <c r="U42" s="50"/>
    </row>
    <row r="43" spans="1:21" x14ac:dyDescent="0.25">
      <c r="Q43" t="s">
        <v>27</v>
      </c>
      <c r="R43" s="46">
        <f>0.62*0.3*3.41*3</f>
        <v>1.9027800000000001</v>
      </c>
    </row>
    <row r="44" spans="1:21" x14ac:dyDescent="0.25">
      <c r="Q44" t="s">
        <v>28</v>
      </c>
      <c r="R44" s="54">
        <f>R42/R43</f>
        <v>192.31879670797463</v>
      </c>
    </row>
    <row r="45" spans="1:21" ht="15.75" thickBot="1" x14ac:dyDescent="0.3"/>
    <row r="46" spans="1:21" s="10" customFormat="1" ht="21" customHeight="1" thickBot="1" x14ac:dyDescent="0.3">
      <c r="A46" s="80" t="s">
        <v>2</v>
      </c>
      <c r="B46" s="82" t="s">
        <v>3</v>
      </c>
      <c r="C46" s="84" t="s">
        <v>4</v>
      </c>
      <c r="D46" s="86" t="s">
        <v>5</v>
      </c>
      <c r="E46" s="86"/>
      <c r="F46" s="88" t="s">
        <v>6</v>
      </c>
      <c r="G46" s="90" t="s">
        <v>7</v>
      </c>
      <c r="H46" s="92" t="s">
        <v>8</v>
      </c>
      <c r="I46" s="77" t="s">
        <v>9</v>
      </c>
      <c r="J46" s="78"/>
      <c r="K46" s="78"/>
      <c r="L46" s="78"/>
      <c r="M46" s="78"/>
      <c r="N46" s="78"/>
      <c r="O46" s="78"/>
      <c r="P46" s="78"/>
      <c r="Q46" s="78"/>
      <c r="R46" s="79"/>
    </row>
    <row r="47" spans="1:21" s="10" customFormat="1" ht="15.75" customHeight="1" thickBot="1" x14ac:dyDescent="0.3">
      <c r="A47" s="81"/>
      <c r="B47" s="83"/>
      <c r="C47" s="85"/>
      <c r="D47" s="87"/>
      <c r="E47" s="87"/>
      <c r="F47" s="89"/>
      <c r="G47" s="91"/>
      <c r="H47" s="93"/>
      <c r="I47" s="36" t="s">
        <v>10</v>
      </c>
      <c r="J47" s="36" t="s">
        <v>11</v>
      </c>
      <c r="K47" s="36" t="s">
        <v>20</v>
      </c>
      <c r="L47" s="36" t="s">
        <v>21</v>
      </c>
      <c r="M47" s="36" t="s">
        <v>22</v>
      </c>
      <c r="N47" s="36" t="s">
        <v>23</v>
      </c>
      <c r="O47" s="36" t="s">
        <v>12</v>
      </c>
      <c r="P47" s="36" t="s">
        <v>24</v>
      </c>
      <c r="Q47" s="36" t="s">
        <v>13</v>
      </c>
      <c r="R47" s="37" t="s">
        <v>14</v>
      </c>
    </row>
    <row r="48" spans="1:21" s="11" customFormat="1" ht="14.25" customHeight="1" thickBot="1" x14ac:dyDescent="0.3">
      <c r="A48" s="51" t="s">
        <v>15</v>
      </c>
      <c r="B48" s="33"/>
      <c r="C48" s="33"/>
      <c r="D48" s="33"/>
      <c r="E48" s="33"/>
      <c r="F48" s="33"/>
      <c r="G48" s="33"/>
      <c r="H48" s="34"/>
      <c r="I48" s="35" t="str">
        <f>IF(E48=6,(G48*H48*0.222)," ")</f>
        <v xml:space="preserve"> </v>
      </c>
      <c r="J48" s="35" t="str">
        <f>IF(E48=8,(H48*G48*0.395)," ")</f>
        <v xml:space="preserve"> </v>
      </c>
      <c r="K48" s="35" t="str">
        <f>IF(E48=10,(G48*H48*0.617)," ")</f>
        <v xml:space="preserve"> </v>
      </c>
      <c r="L48" s="35" t="str">
        <f>IF(E48=12,(H48*G48*0.888)," ")</f>
        <v xml:space="preserve"> </v>
      </c>
      <c r="M48" s="35" t="str">
        <f>IF(E48=14,(H48*G48*1.208)," ")</f>
        <v xml:space="preserve"> </v>
      </c>
      <c r="N48" s="35" t="str">
        <f>IF(E48=16,(H48*G48*1.578)," ")</f>
        <v xml:space="preserve"> </v>
      </c>
      <c r="O48" s="35" t="str">
        <f>IF(E48=20,(H48*G48*2.466)," ")</f>
        <v xml:space="preserve"> </v>
      </c>
      <c r="P48" s="35" t="str">
        <f>IF(E48=25,(H48*G48*3.854)," ")</f>
        <v xml:space="preserve"> </v>
      </c>
      <c r="Q48" s="35" t="str">
        <f>IF(E48=32,(H48*G48*6.314)," ")</f>
        <v xml:space="preserve"> </v>
      </c>
      <c r="R48" s="35" t="str">
        <f>IF(E48=40,(H48*G48*9.866)," ")</f>
        <v xml:space="preserve"> </v>
      </c>
    </row>
    <row r="49" spans="1:21" s="11" customFormat="1" ht="12" customHeight="1" thickBot="1" x14ac:dyDescent="0.3">
      <c r="A49" s="49" t="s">
        <v>55</v>
      </c>
      <c r="B49" s="39"/>
      <c r="C49" s="38"/>
      <c r="D49" s="13"/>
      <c r="E49" s="13"/>
      <c r="F49" s="12"/>
      <c r="G49" s="12"/>
      <c r="H49" s="14"/>
      <c r="I49" s="35" t="str">
        <f t="shared" ref="I49:I53" si="36">IF(E49=6,(G49*H49*0.222)," ")</f>
        <v xml:space="preserve"> </v>
      </c>
      <c r="J49" s="35" t="str">
        <f t="shared" ref="J49:J53" si="37">IF(E49=8,(H49*G49*0.395)," ")</f>
        <v xml:space="preserve"> </v>
      </c>
      <c r="K49" s="35" t="str">
        <f t="shared" ref="K49:K53" si="38">IF(E49=10,(G49*H49*0.617)," ")</f>
        <v xml:space="preserve"> </v>
      </c>
      <c r="L49" s="35" t="str">
        <f t="shared" ref="L49:L53" si="39">IF(E49=12,(H49*G49*0.888)," ")</f>
        <v xml:space="preserve"> </v>
      </c>
      <c r="M49" s="35" t="str">
        <f t="shared" ref="M49:M53" si="40">IF(E49=14,(H49*G49*1.208)," ")</f>
        <v xml:space="preserve"> </v>
      </c>
      <c r="N49" s="35" t="str">
        <f t="shared" ref="N49:N53" si="41">IF(E49=16,(H49*G49*1.578)," ")</f>
        <v xml:space="preserve"> </v>
      </c>
      <c r="O49" s="35" t="str">
        <f t="shared" ref="O49:O53" si="42">IF(E49=20,(H49*G49*2.466)," ")</f>
        <v xml:space="preserve"> </v>
      </c>
      <c r="P49" s="35" t="str">
        <f t="shared" ref="P49:P53" si="43">IF(E49=25,(H49*G49*3.854)," ")</f>
        <v xml:space="preserve"> </v>
      </c>
      <c r="Q49" s="35" t="str">
        <f t="shared" ref="Q49:Q53" si="44">IF(E49=32,(H49*G49*6.314)," ")</f>
        <v xml:space="preserve"> </v>
      </c>
      <c r="R49" s="35" t="str">
        <f t="shared" ref="R49:R53" si="45">IF(E49=40,(H49*G49*9.866)," ")</f>
        <v xml:space="preserve"> </v>
      </c>
    </row>
    <row r="50" spans="1:21" s="11" customFormat="1" ht="12" customHeight="1" x14ac:dyDescent="0.25">
      <c r="A50" s="45" t="s">
        <v>37</v>
      </c>
      <c r="B50" s="41"/>
      <c r="C50" s="12">
        <v>20</v>
      </c>
      <c r="D50" s="13" t="s">
        <v>16</v>
      </c>
      <c r="E50" s="52">
        <v>14</v>
      </c>
      <c r="F50" s="12">
        <v>2</v>
      </c>
      <c r="G50" s="12">
        <f t="shared" ref="G50:G51" si="46">F50*C50</f>
        <v>40</v>
      </c>
      <c r="H50" s="14">
        <f>3.41+50*0.014</f>
        <v>4.1100000000000003</v>
      </c>
      <c r="I50" s="35" t="str">
        <f t="shared" si="36"/>
        <v xml:space="preserve"> </v>
      </c>
      <c r="J50" s="35" t="str">
        <f t="shared" si="37"/>
        <v xml:space="preserve"> </v>
      </c>
      <c r="K50" s="35" t="str">
        <f t="shared" si="38"/>
        <v xml:space="preserve"> </v>
      </c>
      <c r="L50" s="35" t="str">
        <f t="shared" si="39"/>
        <v xml:space="preserve"> </v>
      </c>
      <c r="M50" s="35">
        <f t="shared" si="40"/>
        <v>198.59520000000001</v>
      </c>
      <c r="N50" s="35" t="str">
        <f t="shared" si="41"/>
        <v xml:space="preserve"> </v>
      </c>
      <c r="O50" s="35" t="str">
        <f t="shared" si="42"/>
        <v xml:space="preserve"> </v>
      </c>
      <c r="P50" s="35" t="str">
        <f t="shared" si="43"/>
        <v xml:space="preserve"> </v>
      </c>
      <c r="Q50" s="35" t="str">
        <f t="shared" si="44"/>
        <v xml:space="preserve"> </v>
      </c>
      <c r="R50" s="35" t="str">
        <f t="shared" si="45"/>
        <v xml:space="preserve"> </v>
      </c>
    </row>
    <row r="51" spans="1:21" s="11" customFormat="1" ht="12" customHeight="1" x14ac:dyDescent="0.25">
      <c r="A51" s="45" t="s">
        <v>43</v>
      </c>
      <c r="B51" s="12"/>
      <c r="C51" s="12">
        <v>36</v>
      </c>
      <c r="D51" s="13" t="s">
        <v>16</v>
      </c>
      <c r="E51" s="52">
        <v>8</v>
      </c>
      <c r="F51" s="12">
        <v>2</v>
      </c>
      <c r="G51" s="12">
        <f t="shared" si="46"/>
        <v>72</v>
      </c>
      <c r="H51" s="14">
        <f>0.25*9+0.91*3+10*0.008*9</f>
        <v>5.7</v>
      </c>
      <c r="I51" s="35" t="str">
        <f t="shared" si="36"/>
        <v xml:space="preserve"> </v>
      </c>
      <c r="J51" s="35">
        <f t="shared" si="37"/>
        <v>162.10800000000003</v>
      </c>
      <c r="K51" s="35" t="str">
        <f t="shared" si="38"/>
        <v xml:space="preserve"> </v>
      </c>
      <c r="L51" s="35" t="str">
        <f t="shared" si="39"/>
        <v xml:space="preserve"> </v>
      </c>
      <c r="M51" s="35" t="str">
        <f t="shared" si="40"/>
        <v xml:space="preserve"> </v>
      </c>
      <c r="N51" s="35" t="str">
        <f t="shared" si="41"/>
        <v xml:space="preserve"> </v>
      </c>
      <c r="O51" s="35" t="str">
        <f t="shared" si="42"/>
        <v xml:space="preserve"> </v>
      </c>
      <c r="P51" s="35" t="str">
        <f t="shared" si="43"/>
        <v xml:space="preserve"> </v>
      </c>
      <c r="Q51" s="35" t="str">
        <f t="shared" si="44"/>
        <v xml:space="preserve"> </v>
      </c>
      <c r="R51" s="35" t="str">
        <f t="shared" si="45"/>
        <v xml:space="preserve"> </v>
      </c>
    </row>
    <row r="52" spans="1:21" s="11" customFormat="1" ht="12" customHeight="1" x14ac:dyDescent="0.25">
      <c r="A52" s="45"/>
      <c r="B52" s="41"/>
      <c r="C52" s="12"/>
      <c r="D52" s="13"/>
      <c r="E52" s="13"/>
      <c r="F52" s="12"/>
      <c r="G52" s="12"/>
      <c r="H52" s="14"/>
      <c r="I52" s="35" t="str">
        <f t="shared" si="36"/>
        <v xml:space="preserve"> </v>
      </c>
      <c r="J52" s="35" t="str">
        <f t="shared" si="37"/>
        <v xml:space="preserve"> </v>
      </c>
      <c r="K52" s="35" t="str">
        <f t="shared" si="38"/>
        <v xml:space="preserve"> </v>
      </c>
      <c r="L52" s="35" t="str">
        <f t="shared" si="39"/>
        <v xml:space="preserve"> </v>
      </c>
      <c r="M52" s="35" t="str">
        <f t="shared" si="40"/>
        <v xml:space="preserve"> </v>
      </c>
      <c r="N52" s="35" t="str">
        <f t="shared" si="41"/>
        <v xml:space="preserve"> </v>
      </c>
      <c r="O52" s="35" t="str">
        <f t="shared" si="42"/>
        <v xml:space="preserve"> </v>
      </c>
      <c r="P52" s="35" t="str">
        <f t="shared" si="43"/>
        <v xml:space="preserve"> </v>
      </c>
      <c r="Q52" s="35" t="str">
        <f t="shared" si="44"/>
        <v xml:space="preserve"> </v>
      </c>
      <c r="R52" s="35" t="str">
        <f t="shared" si="45"/>
        <v xml:space="preserve"> </v>
      </c>
    </row>
    <row r="53" spans="1:21" s="11" customFormat="1" ht="12" customHeight="1" thickBot="1" x14ac:dyDescent="0.3">
      <c r="A53" s="53"/>
      <c r="B53" s="15"/>
      <c r="C53" s="15"/>
      <c r="D53" s="16"/>
      <c r="E53" s="16"/>
      <c r="F53" s="15"/>
      <c r="G53" s="15"/>
      <c r="H53" s="42"/>
      <c r="I53" s="35" t="str">
        <f t="shared" si="36"/>
        <v xml:space="preserve"> </v>
      </c>
      <c r="J53" s="35" t="str">
        <f t="shared" si="37"/>
        <v xml:space="preserve"> </v>
      </c>
      <c r="K53" s="35" t="str">
        <f t="shared" si="38"/>
        <v xml:space="preserve"> </v>
      </c>
      <c r="L53" s="35" t="str">
        <f t="shared" si="39"/>
        <v xml:space="preserve"> </v>
      </c>
      <c r="M53" s="35" t="str">
        <f t="shared" si="40"/>
        <v xml:space="preserve"> </v>
      </c>
      <c r="N53" s="35" t="str">
        <f t="shared" si="41"/>
        <v xml:space="preserve"> </v>
      </c>
      <c r="O53" s="35" t="str">
        <f t="shared" si="42"/>
        <v xml:space="preserve"> </v>
      </c>
      <c r="P53" s="35" t="str">
        <f t="shared" si="43"/>
        <v xml:space="preserve"> </v>
      </c>
      <c r="Q53" s="35" t="str">
        <f t="shared" si="44"/>
        <v xml:space="preserve"> </v>
      </c>
      <c r="R53" s="35" t="str">
        <f t="shared" si="45"/>
        <v xml:space="preserve"> </v>
      </c>
    </row>
    <row r="54" spans="1:21" ht="17.25" customHeight="1" x14ac:dyDescent="0.25">
      <c r="A54" s="68" t="s">
        <v>17</v>
      </c>
      <c r="B54" s="69"/>
      <c r="C54" s="69"/>
      <c r="D54" s="69"/>
      <c r="E54" s="69"/>
      <c r="F54" s="69"/>
      <c r="G54" s="69"/>
      <c r="H54" s="70"/>
      <c r="I54" s="48">
        <v>0.222</v>
      </c>
      <c r="J54" s="17">
        <v>0.39500000000000002</v>
      </c>
      <c r="K54" s="17">
        <v>0.61699999999999999</v>
      </c>
      <c r="L54" s="17">
        <v>0.88800000000000001</v>
      </c>
      <c r="M54" s="17">
        <v>1.208</v>
      </c>
      <c r="N54" s="17">
        <v>1.5780000000000001</v>
      </c>
      <c r="O54" s="17">
        <v>2.4660000000000002</v>
      </c>
      <c r="P54" s="17">
        <v>3.8540000000000001</v>
      </c>
      <c r="Q54" s="17">
        <v>6.3140000000000001</v>
      </c>
      <c r="R54" s="17">
        <v>9.8659999999999997</v>
      </c>
      <c r="T54" s="43"/>
      <c r="U54" s="43"/>
    </row>
    <row r="55" spans="1:21" ht="15" customHeight="1" thickBot="1" x14ac:dyDescent="0.3">
      <c r="A55" s="71" t="s">
        <v>18</v>
      </c>
      <c r="B55" s="72"/>
      <c r="C55" s="72"/>
      <c r="D55" s="72"/>
      <c r="E55" s="72"/>
      <c r="F55" s="72"/>
      <c r="G55" s="72"/>
      <c r="H55" s="73"/>
      <c r="I55" s="47">
        <f>SUM(I48:I53)</f>
        <v>0</v>
      </c>
      <c r="J55" s="47">
        <f t="shared" ref="J55:R55" si="47">SUM(J48:J53)</f>
        <v>162.10800000000003</v>
      </c>
      <c r="K55" s="47">
        <f t="shared" si="47"/>
        <v>0</v>
      </c>
      <c r="L55" s="47">
        <f t="shared" si="47"/>
        <v>0</v>
      </c>
      <c r="M55" s="47">
        <f t="shared" si="47"/>
        <v>198.59520000000001</v>
      </c>
      <c r="N55" s="47">
        <f t="shared" si="47"/>
        <v>0</v>
      </c>
      <c r="O55" s="47">
        <f t="shared" si="47"/>
        <v>0</v>
      </c>
      <c r="P55" s="47">
        <f t="shared" si="47"/>
        <v>0</v>
      </c>
      <c r="Q55" s="47">
        <f t="shared" si="47"/>
        <v>0</v>
      </c>
      <c r="R55" s="47">
        <f t="shared" si="47"/>
        <v>0</v>
      </c>
      <c r="T55" s="43"/>
      <c r="U55" s="43"/>
    </row>
    <row r="56" spans="1:21" s="19" customFormat="1" ht="16.5" customHeight="1" thickBot="1" x14ac:dyDescent="0.25">
      <c r="A56" s="74" t="s">
        <v>19</v>
      </c>
      <c r="B56" s="75"/>
      <c r="C56" s="75"/>
      <c r="D56" s="75"/>
      <c r="E56" s="75"/>
      <c r="F56" s="75"/>
      <c r="G56" s="75"/>
      <c r="H56" s="76"/>
      <c r="I56" s="25"/>
      <c r="J56" s="18"/>
      <c r="K56" s="18"/>
      <c r="L56" s="18"/>
      <c r="M56" s="18"/>
      <c r="N56" s="18"/>
      <c r="O56" s="18"/>
      <c r="P56" s="25"/>
      <c r="Q56" s="25"/>
      <c r="R56" s="44">
        <f>(SUM(I55:R55))</f>
        <v>360.70320000000004</v>
      </c>
      <c r="T56" s="50"/>
      <c r="U56" s="50"/>
    </row>
    <row r="57" spans="1:21" x14ac:dyDescent="0.25">
      <c r="Q57" t="s">
        <v>27</v>
      </c>
      <c r="R57" s="46">
        <f>0.96*0.3*3.41*2</f>
        <v>1.9641599999999999</v>
      </c>
    </row>
    <row r="58" spans="1:21" x14ac:dyDescent="0.25">
      <c r="Q58" t="s">
        <v>28</v>
      </c>
      <c r="R58" s="54">
        <f>R56/R57</f>
        <v>183.64247311827961</v>
      </c>
    </row>
    <row r="59" spans="1:21" ht="15.75" thickBot="1" x14ac:dyDescent="0.3"/>
    <row r="60" spans="1:21" s="10" customFormat="1" ht="21" customHeight="1" thickBot="1" x14ac:dyDescent="0.3">
      <c r="A60" s="80" t="s">
        <v>2</v>
      </c>
      <c r="B60" s="82" t="s">
        <v>3</v>
      </c>
      <c r="C60" s="84" t="s">
        <v>4</v>
      </c>
      <c r="D60" s="86" t="s">
        <v>5</v>
      </c>
      <c r="E60" s="86"/>
      <c r="F60" s="88" t="s">
        <v>6</v>
      </c>
      <c r="G60" s="90" t="s">
        <v>7</v>
      </c>
      <c r="H60" s="92" t="s">
        <v>8</v>
      </c>
      <c r="I60" s="77" t="s">
        <v>9</v>
      </c>
      <c r="J60" s="78"/>
      <c r="K60" s="78"/>
      <c r="L60" s="78"/>
      <c r="M60" s="78"/>
      <c r="N60" s="78"/>
      <c r="O60" s="78"/>
      <c r="P60" s="78"/>
      <c r="Q60" s="78"/>
      <c r="R60" s="79"/>
    </row>
    <row r="61" spans="1:21" s="10" customFormat="1" ht="15.75" customHeight="1" thickBot="1" x14ac:dyDescent="0.3">
      <c r="A61" s="81"/>
      <c r="B61" s="83"/>
      <c r="C61" s="85"/>
      <c r="D61" s="87"/>
      <c r="E61" s="87"/>
      <c r="F61" s="89"/>
      <c r="G61" s="91"/>
      <c r="H61" s="93"/>
      <c r="I61" s="36" t="s">
        <v>10</v>
      </c>
      <c r="J61" s="36" t="s">
        <v>11</v>
      </c>
      <c r="K61" s="36" t="s">
        <v>20</v>
      </c>
      <c r="L61" s="36" t="s">
        <v>21</v>
      </c>
      <c r="M61" s="36" t="s">
        <v>22</v>
      </c>
      <c r="N61" s="36" t="s">
        <v>23</v>
      </c>
      <c r="O61" s="36" t="s">
        <v>12</v>
      </c>
      <c r="P61" s="36" t="s">
        <v>24</v>
      </c>
      <c r="Q61" s="36" t="s">
        <v>13</v>
      </c>
      <c r="R61" s="37" t="s">
        <v>14</v>
      </c>
    </row>
    <row r="62" spans="1:21" s="11" customFormat="1" ht="14.25" customHeight="1" thickBot="1" x14ac:dyDescent="0.3">
      <c r="A62" s="51" t="s">
        <v>15</v>
      </c>
      <c r="B62" s="33"/>
      <c r="C62" s="33"/>
      <c r="D62" s="33"/>
      <c r="E62" s="33"/>
      <c r="F62" s="33"/>
      <c r="G62" s="33"/>
      <c r="H62" s="34"/>
      <c r="I62" s="35" t="str">
        <f>IF(E62=6,(G62*H62*0.222)," ")</f>
        <v xml:space="preserve"> </v>
      </c>
      <c r="J62" s="35" t="str">
        <f>IF(E62=8,(H62*G62*0.395)," ")</f>
        <v xml:space="preserve"> </v>
      </c>
      <c r="K62" s="35" t="str">
        <f>IF(E62=10,(G62*H62*0.617)," ")</f>
        <v xml:space="preserve"> </v>
      </c>
      <c r="L62" s="35" t="str">
        <f>IF(E62=12,(H62*G62*0.888)," ")</f>
        <v xml:space="preserve"> </v>
      </c>
      <c r="M62" s="35" t="str">
        <f>IF(E62=14,(H62*G62*1.208)," ")</f>
        <v xml:space="preserve"> </v>
      </c>
      <c r="N62" s="35" t="str">
        <f>IF(E62=16,(H62*G62*1.578)," ")</f>
        <v xml:space="preserve"> </v>
      </c>
      <c r="O62" s="35" t="str">
        <f>IF(E62=20,(H62*G62*2.466)," ")</f>
        <v xml:space="preserve"> </v>
      </c>
      <c r="P62" s="35" t="str">
        <f>IF(E62=25,(H62*G62*3.854)," ")</f>
        <v xml:space="preserve"> </v>
      </c>
      <c r="Q62" s="35" t="str">
        <f>IF(E62=32,(H62*G62*6.314)," ")</f>
        <v xml:space="preserve"> </v>
      </c>
      <c r="R62" s="35" t="str">
        <f>IF(E62=40,(H62*G62*9.866)," ")</f>
        <v xml:space="preserve"> </v>
      </c>
    </row>
    <row r="63" spans="1:21" s="11" customFormat="1" ht="12" customHeight="1" thickBot="1" x14ac:dyDescent="0.3">
      <c r="A63" s="49" t="s">
        <v>60</v>
      </c>
      <c r="B63" s="39"/>
      <c r="C63" s="38"/>
      <c r="D63" s="13"/>
      <c r="E63" s="13"/>
      <c r="F63" s="12"/>
      <c r="G63" s="12"/>
      <c r="H63" s="14"/>
      <c r="I63" s="35" t="str">
        <f t="shared" ref="I63:I67" si="48">IF(E63=6,(G63*H63*0.222)," ")</f>
        <v xml:space="preserve"> </v>
      </c>
      <c r="J63" s="35" t="str">
        <f t="shared" ref="J63:J67" si="49">IF(E63=8,(H63*G63*0.395)," ")</f>
        <v xml:space="preserve"> </v>
      </c>
      <c r="K63" s="35" t="str">
        <f t="shared" ref="K63:K67" si="50">IF(E63=10,(G63*H63*0.617)," ")</f>
        <v xml:space="preserve"> </v>
      </c>
      <c r="L63" s="35" t="str">
        <f t="shared" ref="L63:L67" si="51">IF(E63=12,(H63*G63*0.888)," ")</f>
        <v xml:space="preserve"> </v>
      </c>
      <c r="M63" s="35" t="str">
        <f t="shared" ref="M63:M67" si="52">IF(E63=14,(H63*G63*1.208)," ")</f>
        <v xml:space="preserve"> </v>
      </c>
      <c r="N63" s="35" t="str">
        <f t="shared" ref="N63:N67" si="53">IF(E63=16,(H63*G63*1.578)," ")</f>
        <v xml:space="preserve"> </v>
      </c>
      <c r="O63" s="35" t="str">
        <f t="shared" ref="O63:O67" si="54">IF(E63=20,(H63*G63*2.466)," ")</f>
        <v xml:space="preserve"> </v>
      </c>
      <c r="P63" s="35" t="str">
        <f t="shared" ref="P63:P67" si="55">IF(E63=25,(H63*G63*3.854)," ")</f>
        <v xml:space="preserve"> </v>
      </c>
      <c r="Q63" s="35" t="str">
        <f t="shared" ref="Q63:Q67" si="56">IF(E63=32,(H63*G63*6.314)," ")</f>
        <v xml:space="preserve"> </v>
      </c>
      <c r="R63" s="35" t="str">
        <f t="shared" ref="R63:R67" si="57">IF(E63=40,(H63*G63*9.866)," ")</f>
        <v xml:space="preserve"> </v>
      </c>
    </row>
    <row r="64" spans="1:21" s="11" customFormat="1" ht="12" customHeight="1" x14ac:dyDescent="0.25">
      <c r="A64" s="45" t="s">
        <v>37</v>
      </c>
      <c r="B64" s="41"/>
      <c r="C64" s="12">
        <v>4</v>
      </c>
      <c r="D64" s="13" t="s">
        <v>16</v>
      </c>
      <c r="E64" s="52">
        <v>12</v>
      </c>
      <c r="F64" s="12">
        <v>2</v>
      </c>
      <c r="G64" s="12">
        <f t="shared" ref="G64:G65" si="58">F64*C64</f>
        <v>8</v>
      </c>
      <c r="H64" s="14">
        <f>3.41+50*0.014</f>
        <v>4.1100000000000003</v>
      </c>
      <c r="I64" s="35" t="str">
        <f t="shared" si="48"/>
        <v xml:space="preserve"> </v>
      </c>
      <c r="J64" s="35" t="str">
        <f t="shared" si="49"/>
        <v xml:space="preserve"> </v>
      </c>
      <c r="K64" s="35" t="str">
        <f t="shared" si="50"/>
        <v xml:space="preserve"> </v>
      </c>
      <c r="L64" s="35">
        <f t="shared" si="51"/>
        <v>29.197440000000004</v>
      </c>
      <c r="M64" s="35" t="str">
        <f t="shared" si="52"/>
        <v xml:space="preserve"> </v>
      </c>
      <c r="N64" s="35" t="str">
        <f t="shared" si="53"/>
        <v xml:space="preserve"> </v>
      </c>
      <c r="O64" s="35" t="str">
        <f t="shared" si="54"/>
        <v xml:space="preserve"> </v>
      </c>
      <c r="P64" s="35" t="str">
        <f t="shared" si="55"/>
        <v xml:space="preserve"> </v>
      </c>
      <c r="Q64" s="35" t="str">
        <f t="shared" si="56"/>
        <v xml:space="preserve"> </v>
      </c>
      <c r="R64" s="35" t="str">
        <f t="shared" si="57"/>
        <v xml:space="preserve"> </v>
      </c>
    </row>
    <row r="65" spans="1:21" s="11" customFormat="1" ht="12" customHeight="1" x14ac:dyDescent="0.25">
      <c r="A65" s="45" t="s">
        <v>42</v>
      </c>
      <c r="B65" s="12"/>
      <c r="C65" s="12">
        <v>36</v>
      </c>
      <c r="D65" s="13" t="s">
        <v>16</v>
      </c>
      <c r="E65" s="52">
        <v>8</v>
      </c>
      <c r="F65" s="12">
        <v>2</v>
      </c>
      <c r="G65" s="12">
        <f t="shared" si="58"/>
        <v>72</v>
      </c>
      <c r="H65" s="14">
        <f>0.15*4+10*0.008</f>
        <v>0.67999999999999994</v>
      </c>
      <c r="I65" s="35" t="str">
        <f t="shared" si="48"/>
        <v xml:space="preserve"> </v>
      </c>
      <c r="J65" s="35">
        <f t="shared" si="49"/>
        <v>19.339199999999998</v>
      </c>
      <c r="K65" s="35" t="str">
        <f t="shared" si="50"/>
        <v xml:space="preserve"> </v>
      </c>
      <c r="L65" s="35" t="str">
        <f t="shared" si="51"/>
        <v xml:space="preserve"> </v>
      </c>
      <c r="M65" s="35" t="str">
        <f t="shared" si="52"/>
        <v xml:space="preserve"> </v>
      </c>
      <c r="N65" s="35" t="str">
        <f t="shared" si="53"/>
        <v xml:space="preserve"> </v>
      </c>
      <c r="O65" s="35" t="str">
        <f t="shared" si="54"/>
        <v xml:space="preserve"> </v>
      </c>
      <c r="P65" s="35" t="str">
        <f t="shared" si="55"/>
        <v xml:space="preserve"> </v>
      </c>
      <c r="Q65" s="35" t="str">
        <f t="shared" si="56"/>
        <v xml:space="preserve"> </v>
      </c>
      <c r="R65" s="35" t="str">
        <f t="shared" si="57"/>
        <v xml:space="preserve"> </v>
      </c>
    </row>
    <row r="66" spans="1:21" s="11" customFormat="1" ht="12" customHeight="1" x14ac:dyDescent="0.25">
      <c r="A66" s="45"/>
      <c r="B66" s="41"/>
      <c r="C66" s="12"/>
      <c r="D66" s="13"/>
      <c r="E66" s="13"/>
      <c r="F66" s="12"/>
      <c r="G66" s="12"/>
      <c r="H66" s="14"/>
      <c r="I66" s="35" t="str">
        <f t="shared" si="48"/>
        <v xml:space="preserve"> </v>
      </c>
      <c r="J66" s="35" t="str">
        <f t="shared" si="49"/>
        <v xml:space="preserve"> </v>
      </c>
      <c r="K66" s="35" t="str">
        <f t="shared" si="50"/>
        <v xml:space="preserve"> </v>
      </c>
      <c r="L66" s="35" t="str">
        <f t="shared" si="51"/>
        <v xml:space="preserve"> </v>
      </c>
      <c r="M66" s="35" t="str">
        <f t="shared" si="52"/>
        <v xml:space="preserve"> </v>
      </c>
      <c r="N66" s="35" t="str">
        <f t="shared" si="53"/>
        <v xml:space="preserve"> </v>
      </c>
      <c r="O66" s="35" t="str">
        <f t="shared" si="54"/>
        <v xml:space="preserve"> </v>
      </c>
      <c r="P66" s="35" t="str">
        <f t="shared" si="55"/>
        <v xml:space="preserve"> </v>
      </c>
      <c r="Q66" s="35" t="str">
        <f t="shared" si="56"/>
        <v xml:space="preserve"> </v>
      </c>
      <c r="R66" s="35" t="str">
        <f t="shared" si="57"/>
        <v xml:space="preserve"> </v>
      </c>
    </row>
    <row r="67" spans="1:21" s="11" customFormat="1" ht="12" customHeight="1" thickBot="1" x14ac:dyDescent="0.3">
      <c r="A67" s="53"/>
      <c r="B67" s="15"/>
      <c r="C67" s="15"/>
      <c r="D67" s="16"/>
      <c r="E67" s="16"/>
      <c r="F67" s="15"/>
      <c r="G67" s="15"/>
      <c r="H67" s="42"/>
      <c r="I67" s="35" t="str">
        <f t="shared" si="48"/>
        <v xml:space="preserve"> </v>
      </c>
      <c r="J67" s="35" t="str">
        <f t="shared" si="49"/>
        <v xml:space="preserve"> </v>
      </c>
      <c r="K67" s="35" t="str">
        <f t="shared" si="50"/>
        <v xml:space="preserve"> </v>
      </c>
      <c r="L67" s="35" t="str">
        <f t="shared" si="51"/>
        <v xml:space="preserve"> </v>
      </c>
      <c r="M67" s="35" t="str">
        <f t="shared" si="52"/>
        <v xml:space="preserve"> </v>
      </c>
      <c r="N67" s="35" t="str">
        <f t="shared" si="53"/>
        <v xml:space="preserve"> </v>
      </c>
      <c r="O67" s="35" t="str">
        <f t="shared" si="54"/>
        <v xml:space="preserve"> </v>
      </c>
      <c r="P67" s="35" t="str">
        <f t="shared" si="55"/>
        <v xml:space="preserve"> </v>
      </c>
      <c r="Q67" s="35" t="str">
        <f t="shared" si="56"/>
        <v xml:space="preserve"> </v>
      </c>
      <c r="R67" s="35" t="str">
        <f t="shared" si="57"/>
        <v xml:space="preserve"> </v>
      </c>
    </row>
    <row r="68" spans="1:21" ht="17.25" customHeight="1" x14ac:dyDescent="0.25">
      <c r="A68" s="68" t="s">
        <v>17</v>
      </c>
      <c r="B68" s="69"/>
      <c r="C68" s="69"/>
      <c r="D68" s="69"/>
      <c r="E68" s="69"/>
      <c r="F68" s="69"/>
      <c r="G68" s="69"/>
      <c r="H68" s="70"/>
      <c r="I68" s="48">
        <v>0.222</v>
      </c>
      <c r="J68" s="17">
        <v>0.39500000000000002</v>
      </c>
      <c r="K68" s="17">
        <v>0.61699999999999999</v>
      </c>
      <c r="L68" s="17">
        <v>0.88800000000000001</v>
      </c>
      <c r="M68" s="17">
        <v>1.208</v>
      </c>
      <c r="N68" s="17">
        <v>1.5780000000000001</v>
      </c>
      <c r="O68" s="17">
        <v>2.4660000000000002</v>
      </c>
      <c r="P68" s="17">
        <v>3.8540000000000001</v>
      </c>
      <c r="Q68" s="17">
        <v>6.3140000000000001</v>
      </c>
      <c r="R68" s="17">
        <v>9.8659999999999997</v>
      </c>
      <c r="T68" s="43"/>
      <c r="U68" s="43"/>
    </row>
    <row r="69" spans="1:21" ht="15" customHeight="1" thickBot="1" x14ac:dyDescent="0.3">
      <c r="A69" s="71" t="s">
        <v>18</v>
      </c>
      <c r="B69" s="72"/>
      <c r="C69" s="72"/>
      <c r="D69" s="72"/>
      <c r="E69" s="72"/>
      <c r="F69" s="72"/>
      <c r="G69" s="72"/>
      <c r="H69" s="73"/>
      <c r="I69" s="47">
        <f>SUM(I62:I67)</f>
        <v>0</v>
      </c>
      <c r="J69" s="47">
        <f t="shared" ref="J69:R69" si="59">SUM(J62:J67)</f>
        <v>19.339199999999998</v>
      </c>
      <c r="K69" s="47">
        <f t="shared" si="59"/>
        <v>0</v>
      </c>
      <c r="L69" s="47">
        <f t="shared" si="59"/>
        <v>29.197440000000004</v>
      </c>
      <c r="M69" s="47">
        <f t="shared" si="59"/>
        <v>0</v>
      </c>
      <c r="N69" s="47">
        <f t="shared" si="59"/>
        <v>0</v>
      </c>
      <c r="O69" s="47">
        <f t="shared" si="59"/>
        <v>0</v>
      </c>
      <c r="P69" s="47">
        <f t="shared" si="59"/>
        <v>0</v>
      </c>
      <c r="Q69" s="47">
        <f t="shared" si="59"/>
        <v>0</v>
      </c>
      <c r="R69" s="47">
        <f t="shared" si="59"/>
        <v>0</v>
      </c>
      <c r="T69" s="43"/>
      <c r="U69" s="43"/>
    </row>
    <row r="70" spans="1:21" s="19" customFormat="1" ht="16.5" customHeight="1" thickBot="1" x14ac:dyDescent="0.25">
      <c r="A70" s="74" t="s">
        <v>19</v>
      </c>
      <c r="B70" s="75"/>
      <c r="C70" s="75"/>
      <c r="D70" s="75"/>
      <c r="E70" s="75"/>
      <c r="F70" s="75"/>
      <c r="G70" s="75"/>
      <c r="H70" s="76"/>
      <c r="I70" s="25"/>
      <c r="J70" s="18"/>
      <c r="K70" s="18"/>
      <c r="L70" s="18"/>
      <c r="M70" s="18"/>
      <c r="N70" s="18"/>
      <c r="O70" s="18"/>
      <c r="P70" s="25"/>
      <c r="Q70" s="25"/>
      <c r="R70" s="44">
        <f>(SUM(I69:R69))</f>
        <v>48.536640000000006</v>
      </c>
      <c r="T70" s="50"/>
      <c r="U70" s="50"/>
    </row>
    <row r="71" spans="1:21" x14ac:dyDescent="0.25">
      <c r="Q71" t="s">
        <v>27</v>
      </c>
      <c r="R71" s="46">
        <f>0.2*0.2*2.1*2</f>
        <v>0.16800000000000004</v>
      </c>
    </row>
    <row r="72" spans="1:21" x14ac:dyDescent="0.25">
      <c r="Q72" t="s">
        <v>28</v>
      </c>
      <c r="R72" s="54">
        <f>R70/R71</f>
        <v>288.90857142857141</v>
      </c>
    </row>
    <row r="74" spans="1:21" x14ac:dyDescent="0.25">
      <c r="H74" s="23" t="s">
        <v>56</v>
      </c>
      <c r="I74" s="24">
        <f>0.6*2+0.45</f>
        <v>1.65</v>
      </c>
      <c r="J74" s="24" t="s">
        <v>59</v>
      </c>
      <c r="L74" s="24">
        <f>I74/0.07</f>
        <v>23.571428571428569</v>
      </c>
    </row>
    <row r="75" spans="1:21" x14ac:dyDescent="0.25">
      <c r="H75" s="23" t="s">
        <v>57</v>
      </c>
      <c r="I75" s="24">
        <v>1.76</v>
      </c>
      <c r="J75" s="24" t="s">
        <v>58</v>
      </c>
      <c r="L75" s="24">
        <f>I75/0.15</f>
        <v>11.733333333333334</v>
      </c>
    </row>
  </sheetData>
  <mergeCells count="56">
    <mergeCell ref="L2:M2"/>
    <mergeCell ref="A3:A4"/>
    <mergeCell ref="B3:B4"/>
    <mergeCell ref="C3:C4"/>
    <mergeCell ref="D3:E4"/>
    <mergeCell ref="F3:F4"/>
    <mergeCell ref="G3:G4"/>
    <mergeCell ref="H3:H4"/>
    <mergeCell ref="I3:R3"/>
    <mergeCell ref="A12:H12"/>
    <mergeCell ref="A13:H13"/>
    <mergeCell ref="A14:H14"/>
    <mergeCell ref="A18:A19"/>
    <mergeCell ref="B18:B19"/>
    <mergeCell ref="C18:C19"/>
    <mergeCell ref="D18:E19"/>
    <mergeCell ref="F18:F19"/>
    <mergeCell ref="G18:G19"/>
    <mergeCell ref="H18:H19"/>
    <mergeCell ref="I18:R18"/>
    <mergeCell ref="A26:H26"/>
    <mergeCell ref="A27:H27"/>
    <mergeCell ref="A28:H28"/>
    <mergeCell ref="A32:A33"/>
    <mergeCell ref="B32:B33"/>
    <mergeCell ref="C32:C33"/>
    <mergeCell ref="D32:E33"/>
    <mergeCell ref="F32:F33"/>
    <mergeCell ref="G32:G33"/>
    <mergeCell ref="A56:H56"/>
    <mergeCell ref="H32:H33"/>
    <mergeCell ref="I32:R32"/>
    <mergeCell ref="A40:H40"/>
    <mergeCell ref="A41:H41"/>
    <mergeCell ref="A42:H42"/>
    <mergeCell ref="A46:A47"/>
    <mergeCell ref="B46:B47"/>
    <mergeCell ref="C46:C47"/>
    <mergeCell ref="D46:E47"/>
    <mergeCell ref="F46:F47"/>
    <mergeCell ref="G46:G47"/>
    <mergeCell ref="H46:H47"/>
    <mergeCell ref="I46:R46"/>
    <mergeCell ref="A54:H54"/>
    <mergeCell ref="A55:H55"/>
    <mergeCell ref="H60:H61"/>
    <mergeCell ref="I60:R60"/>
    <mergeCell ref="A68:H68"/>
    <mergeCell ref="A69:H69"/>
    <mergeCell ref="A70:H70"/>
    <mergeCell ref="A60:A61"/>
    <mergeCell ref="B60:B61"/>
    <mergeCell ref="C60:C61"/>
    <mergeCell ref="D60:E61"/>
    <mergeCell ref="F60:F61"/>
    <mergeCell ref="G60:G6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U62"/>
  <sheetViews>
    <sheetView zoomScale="90" zoomScaleNormal="90" workbookViewId="0">
      <selection activeCell="H7" sqref="H7"/>
    </sheetView>
  </sheetViews>
  <sheetFormatPr baseColWidth="10" defaultRowHeight="15" x14ac:dyDescent="0.25"/>
  <cols>
    <col min="1" max="1" width="26.42578125" customWidth="1"/>
    <col min="2" max="2" width="3.42578125" style="20" customWidth="1"/>
    <col min="3" max="3" width="5" style="21" customWidth="1"/>
    <col min="4" max="4" width="4.5703125" style="22" customWidth="1"/>
    <col min="5" max="6" width="4" style="22" customWidth="1"/>
    <col min="7" max="7" width="4.85546875" style="21" customWidth="1"/>
    <col min="8" max="8" width="7.28515625" style="23" customWidth="1"/>
    <col min="9" max="10" width="12.140625" style="24" customWidth="1"/>
    <col min="11" max="11" width="11.42578125" style="24" customWidth="1"/>
    <col min="12" max="12" width="32.42578125" style="24" bestFit="1" customWidth="1"/>
    <col min="13" max="13" width="12.140625" style="24" customWidth="1"/>
    <col min="14" max="14" width="13.7109375" style="24" customWidth="1"/>
    <col min="15" max="15" width="13.42578125" style="24" customWidth="1"/>
    <col min="16" max="16" width="12" style="24" customWidth="1"/>
    <col min="17" max="17" width="13.42578125" customWidth="1"/>
    <col min="18" max="18" width="14.140625" customWidth="1"/>
    <col min="19" max="19" width="6.28515625" customWidth="1"/>
    <col min="20" max="20" width="13.5703125" customWidth="1"/>
    <col min="21" max="21" width="11.42578125" customWidth="1"/>
    <col min="257" max="257" width="22.5703125" customWidth="1"/>
    <col min="258" max="258" width="3.42578125" customWidth="1"/>
    <col min="259" max="259" width="5.140625" customWidth="1"/>
    <col min="260" max="260" width="4.5703125" customWidth="1"/>
    <col min="261" max="262" width="4" customWidth="1"/>
    <col min="263" max="263" width="6.140625" customWidth="1"/>
    <col min="264" max="264" width="7.28515625" customWidth="1"/>
    <col min="265" max="265" width="9.42578125" customWidth="1"/>
    <col min="266" max="266" width="9.5703125" bestFit="1" customWidth="1"/>
    <col min="267" max="267" width="12.85546875" bestFit="1" customWidth="1"/>
    <col min="268" max="268" width="13.42578125" customWidth="1"/>
    <col min="269" max="269" width="13" customWidth="1"/>
    <col min="270" max="270" width="12.5703125" customWidth="1"/>
    <col min="271" max="272" width="14.140625" customWidth="1"/>
    <col min="273" max="273" width="13.42578125" bestFit="1" customWidth="1"/>
    <col min="274" max="274" width="15.42578125" customWidth="1"/>
    <col min="513" max="513" width="22.5703125" customWidth="1"/>
    <col min="514" max="514" width="3.42578125" customWidth="1"/>
    <col min="515" max="515" width="5.140625" customWidth="1"/>
    <col min="516" max="516" width="4.5703125" customWidth="1"/>
    <col min="517" max="518" width="4" customWidth="1"/>
    <col min="519" max="519" width="6.140625" customWidth="1"/>
    <col min="520" max="520" width="7.28515625" customWidth="1"/>
    <col min="521" max="521" width="9.42578125" customWidth="1"/>
    <col min="522" max="522" width="9.5703125" bestFit="1" customWidth="1"/>
    <col min="523" max="523" width="12.85546875" bestFit="1" customWidth="1"/>
    <col min="524" max="524" width="13.42578125" customWidth="1"/>
    <col min="525" max="525" width="13" customWidth="1"/>
    <col min="526" max="526" width="12.5703125" customWidth="1"/>
    <col min="527" max="528" width="14.140625" customWidth="1"/>
    <col min="529" max="529" width="13.42578125" bestFit="1" customWidth="1"/>
    <col min="530" max="530" width="15.42578125" customWidth="1"/>
    <col min="769" max="769" width="22.5703125" customWidth="1"/>
    <col min="770" max="770" width="3.42578125" customWidth="1"/>
    <col min="771" max="771" width="5.140625" customWidth="1"/>
    <col min="772" max="772" width="4.5703125" customWidth="1"/>
    <col min="773" max="774" width="4" customWidth="1"/>
    <col min="775" max="775" width="6.140625" customWidth="1"/>
    <col min="776" max="776" width="7.28515625" customWidth="1"/>
    <col min="777" max="777" width="9.42578125" customWidth="1"/>
    <col min="778" max="778" width="9.5703125" bestFit="1" customWidth="1"/>
    <col min="779" max="779" width="12.85546875" bestFit="1" customWidth="1"/>
    <col min="780" max="780" width="13.42578125" customWidth="1"/>
    <col min="781" max="781" width="13" customWidth="1"/>
    <col min="782" max="782" width="12.5703125" customWidth="1"/>
    <col min="783" max="784" width="14.140625" customWidth="1"/>
    <col min="785" max="785" width="13.42578125" bestFit="1" customWidth="1"/>
    <col min="786" max="786" width="15.42578125" customWidth="1"/>
    <col min="1025" max="1025" width="22.5703125" customWidth="1"/>
    <col min="1026" max="1026" width="3.42578125" customWidth="1"/>
    <col min="1027" max="1027" width="5.140625" customWidth="1"/>
    <col min="1028" max="1028" width="4.5703125" customWidth="1"/>
    <col min="1029" max="1030" width="4" customWidth="1"/>
    <col min="1031" max="1031" width="6.140625" customWidth="1"/>
    <col min="1032" max="1032" width="7.28515625" customWidth="1"/>
    <col min="1033" max="1033" width="9.42578125" customWidth="1"/>
    <col min="1034" max="1034" width="9.5703125" bestFit="1" customWidth="1"/>
    <col min="1035" max="1035" width="12.85546875" bestFit="1" customWidth="1"/>
    <col min="1036" max="1036" width="13.42578125" customWidth="1"/>
    <col min="1037" max="1037" width="13" customWidth="1"/>
    <col min="1038" max="1038" width="12.5703125" customWidth="1"/>
    <col min="1039" max="1040" width="14.140625" customWidth="1"/>
    <col min="1041" max="1041" width="13.42578125" bestFit="1" customWidth="1"/>
    <col min="1042" max="1042" width="15.42578125" customWidth="1"/>
    <col min="1281" max="1281" width="22.5703125" customWidth="1"/>
    <col min="1282" max="1282" width="3.42578125" customWidth="1"/>
    <col min="1283" max="1283" width="5.140625" customWidth="1"/>
    <col min="1284" max="1284" width="4.5703125" customWidth="1"/>
    <col min="1285" max="1286" width="4" customWidth="1"/>
    <col min="1287" max="1287" width="6.140625" customWidth="1"/>
    <col min="1288" max="1288" width="7.28515625" customWidth="1"/>
    <col min="1289" max="1289" width="9.42578125" customWidth="1"/>
    <col min="1290" max="1290" width="9.5703125" bestFit="1" customWidth="1"/>
    <col min="1291" max="1291" width="12.85546875" bestFit="1" customWidth="1"/>
    <col min="1292" max="1292" width="13.42578125" customWidth="1"/>
    <col min="1293" max="1293" width="13" customWidth="1"/>
    <col min="1294" max="1294" width="12.5703125" customWidth="1"/>
    <col min="1295" max="1296" width="14.140625" customWidth="1"/>
    <col min="1297" max="1297" width="13.42578125" bestFit="1" customWidth="1"/>
    <col min="1298" max="1298" width="15.42578125" customWidth="1"/>
    <col min="1537" max="1537" width="22.5703125" customWidth="1"/>
    <col min="1538" max="1538" width="3.42578125" customWidth="1"/>
    <col min="1539" max="1539" width="5.140625" customWidth="1"/>
    <col min="1540" max="1540" width="4.5703125" customWidth="1"/>
    <col min="1541" max="1542" width="4" customWidth="1"/>
    <col min="1543" max="1543" width="6.140625" customWidth="1"/>
    <col min="1544" max="1544" width="7.28515625" customWidth="1"/>
    <col min="1545" max="1545" width="9.42578125" customWidth="1"/>
    <col min="1546" max="1546" width="9.5703125" bestFit="1" customWidth="1"/>
    <col min="1547" max="1547" width="12.85546875" bestFit="1" customWidth="1"/>
    <col min="1548" max="1548" width="13.42578125" customWidth="1"/>
    <col min="1549" max="1549" width="13" customWidth="1"/>
    <col min="1550" max="1550" width="12.5703125" customWidth="1"/>
    <col min="1551" max="1552" width="14.140625" customWidth="1"/>
    <col min="1553" max="1553" width="13.42578125" bestFit="1" customWidth="1"/>
    <col min="1554" max="1554" width="15.42578125" customWidth="1"/>
    <col min="1793" max="1793" width="22.5703125" customWidth="1"/>
    <col min="1794" max="1794" width="3.42578125" customWidth="1"/>
    <col min="1795" max="1795" width="5.140625" customWidth="1"/>
    <col min="1796" max="1796" width="4.5703125" customWidth="1"/>
    <col min="1797" max="1798" width="4" customWidth="1"/>
    <col min="1799" max="1799" width="6.140625" customWidth="1"/>
    <col min="1800" max="1800" width="7.28515625" customWidth="1"/>
    <col min="1801" max="1801" width="9.42578125" customWidth="1"/>
    <col min="1802" max="1802" width="9.5703125" bestFit="1" customWidth="1"/>
    <col min="1803" max="1803" width="12.85546875" bestFit="1" customWidth="1"/>
    <col min="1804" max="1804" width="13.42578125" customWidth="1"/>
    <col min="1805" max="1805" width="13" customWidth="1"/>
    <col min="1806" max="1806" width="12.5703125" customWidth="1"/>
    <col min="1807" max="1808" width="14.140625" customWidth="1"/>
    <col min="1809" max="1809" width="13.42578125" bestFit="1" customWidth="1"/>
    <col min="1810" max="1810" width="15.42578125" customWidth="1"/>
    <col min="2049" max="2049" width="22.5703125" customWidth="1"/>
    <col min="2050" max="2050" width="3.42578125" customWidth="1"/>
    <col min="2051" max="2051" width="5.140625" customWidth="1"/>
    <col min="2052" max="2052" width="4.5703125" customWidth="1"/>
    <col min="2053" max="2054" width="4" customWidth="1"/>
    <col min="2055" max="2055" width="6.140625" customWidth="1"/>
    <col min="2056" max="2056" width="7.28515625" customWidth="1"/>
    <col min="2057" max="2057" width="9.42578125" customWidth="1"/>
    <col min="2058" max="2058" width="9.5703125" bestFit="1" customWidth="1"/>
    <col min="2059" max="2059" width="12.85546875" bestFit="1" customWidth="1"/>
    <col min="2060" max="2060" width="13.42578125" customWidth="1"/>
    <col min="2061" max="2061" width="13" customWidth="1"/>
    <col min="2062" max="2062" width="12.5703125" customWidth="1"/>
    <col min="2063" max="2064" width="14.140625" customWidth="1"/>
    <col min="2065" max="2065" width="13.42578125" bestFit="1" customWidth="1"/>
    <col min="2066" max="2066" width="15.42578125" customWidth="1"/>
    <col min="2305" max="2305" width="22.5703125" customWidth="1"/>
    <col min="2306" max="2306" width="3.42578125" customWidth="1"/>
    <col min="2307" max="2307" width="5.140625" customWidth="1"/>
    <col min="2308" max="2308" width="4.5703125" customWidth="1"/>
    <col min="2309" max="2310" width="4" customWidth="1"/>
    <col min="2311" max="2311" width="6.140625" customWidth="1"/>
    <col min="2312" max="2312" width="7.28515625" customWidth="1"/>
    <col min="2313" max="2313" width="9.42578125" customWidth="1"/>
    <col min="2314" max="2314" width="9.5703125" bestFit="1" customWidth="1"/>
    <col min="2315" max="2315" width="12.85546875" bestFit="1" customWidth="1"/>
    <col min="2316" max="2316" width="13.42578125" customWidth="1"/>
    <col min="2317" max="2317" width="13" customWidth="1"/>
    <col min="2318" max="2318" width="12.5703125" customWidth="1"/>
    <col min="2319" max="2320" width="14.140625" customWidth="1"/>
    <col min="2321" max="2321" width="13.42578125" bestFit="1" customWidth="1"/>
    <col min="2322" max="2322" width="15.42578125" customWidth="1"/>
    <col min="2561" max="2561" width="22.5703125" customWidth="1"/>
    <col min="2562" max="2562" width="3.42578125" customWidth="1"/>
    <col min="2563" max="2563" width="5.140625" customWidth="1"/>
    <col min="2564" max="2564" width="4.5703125" customWidth="1"/>
    <col min="2565" max="2566" width="4" customWidth="1"/>
    <col min="2567" max="2567" width="6.140625" customWidth="1"/>
    <col min="2568" max="2568" width="7.28515625" customWidth="1"/>
    <col min="2569" max="2569" width="9.42578125" customWidth="1"/>
    <col min="2570" max="2570" width="9.5703125" bestFit="1" customWidth="1"/>
    <col min="2571" max="2571" width="12.85546875" bestFit="1" customWidth="1"/>
    <col min="2572" max="2572" width="13.42578125" customWidth="1"/>
    <col min="2573" max="2573" width="13" customWidth="1"/>
    <col min="2574" max="2574" width="12.5703125" customWidth="1"/>
    <col min="2575" max="2576" width="14.140625" customWidth="1"/>
    <col min="2577" max="2577" width="13.42578125" bestFit="1" customWidth="1"/>
    <col min="2578" max="2578" width="15.42578125" customWidth="1"/>
    <col min="2817" max="2817" width="22.5703125" customWidth="1"/>
    <col min="2818" max="2818" width="3.42578125" customWidth="1"/>
    <col min="2819" max="2819" width="5.140625" customWidth="1"/>
    <col min="2820" max="2820" width="4.5703125" customWidth="1"/>
    <col min="2821" max="2822" width="4" customWidth="1"/>
    <col min="2823" max="2823" width="6.140625" customWidth="1"/>
    <col min="2824" max="2824" width="7.28515625" customWidth="1"/>
    <col min="2825" max="2825" width="9.42578125" customWidth="1"/>
    <col min="2826" max="2826" width="9.5703125" bestFit="1" customWidth="1"/>
    <col min="2827" max="2827" width="12.85546875" bestFit="1" customWidth="1"/>
    <col min="2828" max="2828" width="13.42578125" customWidth="1"/>
    <col min="2829" max="2829" width="13" customWidth="1"/>
    <col min="2830" max="2830" width="12.5703125" customWidth="1"/>
    <col min="2831" max="2832" width="14.140625" customWidth="1"/>
    <col min="2833" max="2833" width="13.42578125" bestFit="1" customWidth="1"/>
    <col min="2834" max="2834" width="15.42578125" customWidth="1"/>
    <col min="3073" max="3073" width="22.5703125" customWidth="1"/>
    <col min="3074" max="3074" width="3.42578125" customWidth="1"/>
    <col min="3075" max="3075" width="5.140625" customWidth="1"/>
    <col min="3076" max="3076" width="4.5703125" customWidth="1"/>
    <col min="3077" max="3078" width="4" customWidth="1"/>
    <col min="3079" max="3079" width="6.140625" customWidth="1"/>
    <col min="3080" max="3080" width="7.28515625" customWidth="1"/>
    <col min="3081" max="3081" width="9.42578125" customWidth="1"/>
    <col min="3082" max="3082" width="9.5703125" bestFit="1" customWidth="1"/>
    <col min="3083" max="3083" width="12.85546875" bestFit="1" customWidth="1"/>
    <col min="3084" max="3084" width="13.42578125" customWidth="1"/>
    <col min="3085" max="3085" width="13" customWidth="1"/>
    <col min="3086" max="3086" width="12.5703125" customWidth="1"/>
    <col min="3087" max="3088" width="14.140625" customWidth="1"/>
    <col min="3089" max="3089" width="13.42578125" bestFit="1" customWidth="1"/>
    <col min="3090" max="3090" width="15.42578125" customWidth="1"/>
    <col min="3329" max="3329" width="22.5703125" customWidth="1"/>
    <col min="3330" max="3330" width="3.42578125" customWidth="1"/>
    <col min="3331" max="3331" width="5.140625" customWidth="1"/>
    <col min="3332" max="3332" width="4.5703125" customWidth="1"/>
    <col min="3333" max="3334" width="4" customWidth="1"/>
    <col min="3335" max="3335" width="6.140625" customWidth="1"/>
    <col min="3336" max="3336" width="7.28515625" customWidth="1"/>
    <col min="3337" max="3337" width="9.42578125" customWidth="1"/>
    <col min="3338" max="3338" width="9.5703125" bestFit="1" customWidth="1"/>
    <col min="3339" max="3339" width="12.85546875" bestFit="1" customWidth="1"/>
    <col min="3340" max="3340" width="13.42578125" customWidth="1"/>
    <col min="3341" max="3341" width="13" customWidth="1"/>
    <col min="3342" max="3342" width="12.5703125" customWidth="1"/>
    <col min="3343" max="3344" width="14.140625" customWidth="1"/>
    <col min="3345" max="3345" width="13.42578125" bestFit="1" customWidth="1"/>
    <col min="3346" max="3346" width="15.42578125" customWidth="1"/>
    <col min="3585" max="3585" width="22.5703125" customWidth="1"/>
    <col min="3586" max="3586" width="3.42578125" customWidth="1"/>
    <col min="3587" max="3587" width="5.140625" customWidth="1"/>
    <col min="3588" max="3588" width="4.5703125" customWidth="1"/>
    <col min="3589" max="3590" width="4" customWidth="1"/>
    <col min="3591" max="3591" width="6.140625" customWidth="1"/>
    <col min="3592" max="3592" width="7.28515625" customWidth="1"/>
    <col min="3593" max="3593" width="9.42578125" customWidth="1"/>
    <col min="3594" max="3594" width="9.5703125" bestFit="1" customWidth="1"/>
    <col min="3595" max="3595" width="12.85546875" bestFit="1" customWidth="1"/>
    <col min="3596" max="3596" width="13.42578125" customWidth="1"/>
    <col min="3597" max="3597" width="13" customWidth="1"/>
    <col min="3598" max="3598" width="12.5703125" customWidth="1"/>
    <col min="3599" max="3600" width="14.140625" customWidth="1"/>
    <col min="3601" max="3601" width="13.42578125" bestFit="1" customWidth="1"/>
    <col min="3602" max="3602" width="15.42578125" customWidth="1"/>
    <col min="3841" max="3841" width="22.5703125" customWidth="1"/>
    <col min="3842" max="3842" width="3.42578125" customWidth="1"/>
    <col min="3843" max="3843" width="5.140625" customWidth="1"/>
    <col min="3844" max="3844" width="4.5703125" customWidth="1"/>
    <col min="3845" max="3846" width="4" customWidth="1"/>
    <col min="3847" max="3847" width="6.140625" customWidth="1"/>
    <col min="3848" max="3848" width="7.28515625" customWidth="1"/>
    <col min="3849" max="3849" width="9.42578125" customWidth="1"/>
    <col min="3850" max="3850" width="9.5703125" bestFit="1" customWidth="1"/>
    <col min="3851" max="3851" width="12.85546875" bestFit="1" customWidth="1"/>
    <col min="3852" max="3852" width="13.42578125" customWidth="1"/>
    <col min="3853" max="3853" width="13" customWidth="1"/>
    <col min="3854" max="3854" width="12.5703125" customWidth="1"/>
    <col min="3855" max="3856" width="14.140625" customWidth="1"/>
    <col min="3857" max="3857" width="13.42578125" bestFit="1" customWidth="1"/>
    <col min="3858" max="3858" width="15.42578125" customWidth="1"/>
    <col min="4097" max="4097" width="22.5703125" customWidth="1"/>
    <col min="4098" max="4098" width="3.42578125" customWidth="1"/>
    <col min="4099" max="4099" width="5.140625" customWidth="1"/>
    <col min="4100" max="4100" width="4.5703125" customWidth="1"/>
    <col min="4101" max="4102" width="4" customWidth="1"/>
    <col min="4103" max="4103" width="6.140625" customWidth="1"/>
    <col min="4104" max="4104" width="7.28515625" customWidth="1"/>
    <col min="4105" max="4105" width="9.42578125" customWidth="1"/>
    <col min="4106" max="4106" width="9.5703125" bestFit="1" customWidth="1"/>
    <col min="4107" max="4107" width="12.85546875" bestFit="1" customWidth="1"/>
    <col min="4108" max="4108" width="13.42578125" customWidth="1"/>
    <col min="4109" max="4109" width="13" customWidth="1"/>
    <col min="4110" max="4110" width="12.5703125" customWidth="1"/>
    <col min="4111" max="4112" width="14.140625" customWidth="1"/>
    <col min="4113" max="4113" width="13.42578125" bestFit="1" customWidth="1"/>
    <col min="4114" max="4114" width="15.42578125" customWidth="1"/>
    <col min="4353" max="4353" width="22.5703125" customWidth="1"/>
    <col min="4354" max="4354" width="3.42578125" customWidth="1"/>
    <col min="4355" max="4355" width="5.140625" customWidth="1"/>
    <col min="4356" max="4356" width="4.5703125" customWidth="1"/>
    <col min="4357" max="4358" width="4" customWidth="1"/>
    <col min="4359" max="4359" width="6.140625" customWidth="1"/>
    <col min="4360" max="4360" width="7.28515625" customWidth="1"/>
    <col min="4361" max="4361" width="9.42578125" customWidth="1"/>
    <col min="4362" max="4362" width="9.5703125" bestFit="1" customWidth="1"/>
    <col min="4363" max="4363" width="12.85546875" bestFit="1" customWidth="1"/>
    <col min="4364" max="4364" width="13.42578125" customWidth="1"/>
    <col min="4365" max="4365" width="13" customWidth="1"/>
    <col min="4366" max="4366" width="12.5703125" customWidth="1"/>
    <col min="4367" max="4368" width="14.140625" customWidth="1"/>
    <col min="4369" max="4369" width="13.42578125" bestFit="1" customWidth="1"/>
    <col min="4370" max="4370" width="15.42578125" customWidth="1"/>
    <col min="4609" max="4609" width="22.5703125" customWidth="1"/>
    <col min="4610" max="4610" width="3.42578125" customWidth="1"/>
    <col min="4611" max="4611" width="5.140625" customWidth="1"/>
    <col min="4612" max="4612" width="4.5703125" customWidth="1"/>
    <col min="4613" max="4614" width="4" customWidth="1"/>
    <col min="4615" max="4615" width="6.140625" customWidth="1"/>
    <col min="4616" max="4616" width="7.28515625" customWidth="1"/>
    <col min="4617" max="4617" width="9.42578125" customWidth="1"/>
    <col min="4618" max="4618" width="9.5703125" bestFit="1" customWidth="1"/>
    <col min="4619" max="4619" width="12.85546875" bestFit="1" customWidth="1"/>
    <col min="4620" max="4620" width="13.42578125" customWidth="1"/>
    <col min="4621" max="4621" width="13" customWidth="1"/>
    <col min="4622" max="4622" width="12.5703125" customWidth="1"/>
    <col min="4623" max="4624" width="14.140625" customWidth="1"/>
    <col min="4625" max="4625" width="13.42578125" bestFit="1" customWidth="1"/>
    <col min="4626" max="4626" width="15.42578125" customWidth="1"/>
    <col min="4865" max="4865" width="22.5703125" customWidth="1"/>
    <col min="4866" max="4866" width="3.42578125" customWidth="1"/>
    <col min="4867" max="4867" width="5.140625" customWidth="1"/>
    <col min="4868" max="4868" width="4.5703125" customWidth="1"/>
    <col min="4869" max="4870" width="4" customWidth="1"/>
    <col min="4871" max="4871" width="6.140625" customWidth="1"/>
    <col min="4872" max="4872" width="7.28515625" customWidth="1"/>
    <col min="4873" max="4873" width="9.42578125" customWidth="1"/>
    <col min="4874" max="4874" width="9.5703125" bestFit="1" customWidth="1"/>
    <col min="4875" max="4875" width="12.85546875" bestFit="1" customWidth="1"/>
    <col min="4876" max="4876" width="13.42578125" customWidth="1"/>
    <col min="4877" max="4877" width="13" customWidth="1"/>
    <col min="4878" max="4878" width="12.5703125" customWidth="1"/>
    <col min="4879" max="4880" width="14.140625" customWidth="1"/>
    <col min="4881" max="4881" width="13.42578125" bestFit="1" customWidth="1"/>
    <col min="4882" max="4882" width="15.42578125" customWidth="1"/>
    <col min="5121" max="5121" width="22.5703125" customWidth="1"/>
    <col min="5122" max="5122" width="3.42578125" customWidth="1"/>
    <col min="5123" max="5123" width="5.140625" customWidth="1"/>
    <col min="5124" max="5124" width="4.5703125" customWidth="1"/>
    <col min="5125" max="5126" width="4" customWidth="1"/>
    <col min="5127" max="5127" width="6.140625" customWidth="1"/>
    <col min="5128" max="5128" width="7.28515625" customWidth="1"/>
    <col min="5129" max="5129" width="9.42578125" customWidth="1"/>
    <col min="5130" max="5130" width="9.5703125" bestFit="1" customWidth="1"/>
    <col min="5131" max="5131" width="12.85546875" bestFit="1" customWidth="1"/>
    <col min="5132" max="5132" width="13.42578125" customWidth="1"/>
    <col min="5133" max="5133" width="13" customWidth="1"/>
    <col min="5134" max="5134" width="12.5703125" customWidth="1"/>
    <col min="5135" max="5136" width="14.140625" customWidth="1"/>
    <col min="5137" max="5137" width="13.42578125" bestFit="1" customWidth="1"/>
    <col min="5138" max="5138" width="15.42578125" customWidth="1"/>
    <col min="5377" max="5377" width="22.5703125" customWidth="1"/>
    <col min="5378" max="5378" width="3.42578125" customWidth="1"/>
    <col min="5379" max="5379" width="5.140625" customWidth="1"/>
    <col min="5380" max="5380" width="4.5703125" customWidth="1"/>
    <col min="5381" max="5382" width="4" customWidth="1"/>
    <col min="5383" max="5383" width="6.140625" customWidth="1"/>
    <col min="5384" max="5384" width="7.28515625" customWidth="1"/>
    <col min="5385" max="5385" width="9.42578125" customWidth="1"/>
    <col min="5386" max="5386" width="9.5703125" bestFit="1" customWidth="1"/>
    <col min="5387" max="5387" width="12.85546875" bestFit="1" customWidth="1"/>
    <col min="5388" max="5388" width="13.42578125" customWidth="1"/>
    <col min="5389" max="5389" width="13" customWidth="1"/>
    <col min="5390" max="5390" width="12.5703125" customWidth="1"/>
    <col min="5391" max="5392" width="14.140625" customWidth="1"/>
    <col min="5393" max="5393" width="13.42578125" bestFit="1" customWidth="1"/>
    <col min="5394" max="5394" width="15.42578125" customWidth="1"/>
    <col min="5633" max="5633" width="22.5703125" customWidth="1"/>
    <col min="5634" max="5634" width="3.42578125" customWidth="1"/>
    <col min="5635" max="5635" width="5.140625" customWidth="1"/>
    <col min="5636" max="5636" width="4.5703125" customWidth="1"/>
    <col min="5637" max="5638" width="4" customWidth="1"/>
    <col min="5639" max="5639" width="6.140625" customWidth="1"/>
    <col min="5640" max="5640" width="7.28515625" customWidth="1"/>
    <col min="5641" max="5641" width="9.42578125" customWidth="1"/>
    <col min="5642" max="5642" width="9.5703125" bestFit="1" customWidth="1"/>
    <col min="5643" max="5643" width="12.85546875" bestFit="1" customWidth="1"/>
    <col min="5644" max="5644" width="13.42578125" customWidth="1"/>
    <col min="5645" max="5645" width="13" customWidth="1"/>
    <col min="5646" max="5646" width="12.5703125" customWidth="1"/>
    <col min="5647" max="5648" width="14.140625" customWidth="1"/>
    <col min="5649" max="5649" width="13.42578125" bestFit="1" customWidth="1"/>
    <col min="5650" max="5650" width="15.42578125" customWidth="1"/>
    <col min="5889" max="5889" width="22.5703125" customWidth="1"/>
    <col min="5890" max="5890" width="3.42578125" customWidth="1"/>
    <col min="5891" max="5891" width="5.140625" customWidth="1"/>
    <col min="5892" max="5892" width="4.5703125" customWidth="1"/>
    <col min="5893" max="5894" width="4" customWidth="1"/>
    <col min="5895" max="5895" width="6.140625" customWidth="1"/>
    <col min="5896" max="5896" width="7.28515625" customWidth="1"/>
    <col min="5897" max="5897" width="9.42578125" customWidth="1"/>
    <col min="5898" max="5898" width="9.5703125" bestFit="1" customWidth="1"/>
    <col min="5899" max="5899" width="12.85546875" bestFit="1" customWidth="1"/>
    <col min="5900" max="5900" width="13.42578125" customWidth="1"/>
    <col min="5901" max="5901" width="13" customWidth="1"/>
    <col min="5902" max="5902" width="12.5703125" customWidth="1"/>
    <col min="5903" max="5904" width="14.140625" customWidth="1"/>
    <col min="5905" max="5905" width="13.42578125" bestFit="1" customWidth="1"/>
    <col min="5906" max="5906" width="15.42578125" customWidth="1"/>
    <col min="6145" max="6145" width="22.5703125" customWidth="1"/>
    <col min="6146" max="6146" width="3.42578125" customWidth="1"/>
    <col min="6147" max="6147" width="5.140625" customWidth="1"/>
    <col min="6148" max="6148" width="4.5703125" customWidth="1"/>
    <col min="6149" max="6150" width="4" customWidth="1"/>
    <col min="6151" max="6151" width="6.140625" customWidth="1"/>
    <col min="6152" max="6152" width="7.28515625" customWidth="1"/>
    <col min="6153" max="6153" width="9.42578125" customWidth="1"/>
    <col min="6154" max="6154" width="9.5703125" bestFit="1" customWidth="1"/>
    <col min="6155" max="6155" width="12.85546875" bestFit="1" customWidth="1"/>
    <col min="6156" max="6156" width="13.42578125" customWidth="1"/>
    <col min="6157" max="6157" width="13" customWidth="1"/>
    <col min="6158" max="6158" width="12.5703125" customWidth="1"/>
    <col min="6159" max="6160" width="14.140625" customWidth="1"/>
    <col min="6161" max="6161" width="13.42578125" bestFit="1" customWidth="1"/>
    <col min="6162" max="6162" width="15.42578125" customWidth="1"/>
    <col min="6401" max="6401" width="22.5703125" customWidth="1"/>
    <col min="6402" max="6402" width="3.42578125" customWidth="1"/>
    <col min="6403" max="6403" width="5.140625" customWidth="1"/>
    <col min="6404" max="6404" width="4.5703125" customWidth="1"/>
    <col min="6405" max="6406" width="4" customWidth="1"/>
    <col min="6407" max="6407" width="6.140625" customWidth="1"/>
    <col min="6408" max="6408" width="7.28515625" customWidth="1"/>
    <col min="6409" max="6409" width="9.42578125" customWidth="1"/>
    <col min="6410" max="6410" width="9.5703125" bestFit="1" customWidth="1"/>
    <col min="6411" max="6411" width="12.85546875" bestFit="1" customWidth="1"/>
    <col min="6412" max="6412" width="13.42578125" customWidth="1"/>
    <col min="6413" max="6413" width="13" customWidth="1"/>
    <col min="6414" max="6414" width="12.5703125" customWidth="1"/>
    <col min="6415" max="6416" width="14.140625" customWidth="1"/>
    <col min="6417" max="6417" width="13.42578125" bestFit="1" customWidth="1"/>
    <col min="6418" max="6418" width="15.42578125" customWidth="1"/>
    <col min="6657" max="6657" width="22.5703125" customWidth="1"/>
    <col min="6658" max="6658" width="3.42578125" customWidth="1"/>
    <col min="6659" max="6659" width="5.140625" customWidth="1"/>
    <col min="6660" max="6660" width="4.5703125" customWidth="1"/>
    <col min="6661" max="6662" width="4" customWidth="1"/>
    <col min="6663" max="6663" width="6.140625" customWidth="1"/>
    <col min="6664" max="6664" width="7.28515625" customWidth="1"/>
    <col min="6665" max="6665" width="9.42578125" customWidth="1"/>
    <col min="6666" max="6666" width="9.5703125" bestFit="1" customWidth="1"/>
    <col min="6667" max="6667" width="12.85546875" bestFit="1" customWidth="1"/>
    <col min="6668" max="6668" width="13.42578125" customWidth="1"/>
    <col min="6669" max="6669" width="13" customWidth="1"/>
    <col min="6670" max="6670" width="12.5703125" customWidth="1"/>
    <col min="6671" max="6672" width="14.140625" customWidth="1"/>
    <col min="6673" max="6673" width="13.42578125" bestFit="1" customWidth="1"/>
    <col min="6674" max="6674" width="15.42578125" customWidth="1"/>
    <col min="6913" max="6913" width="22.5703125" customWidth="1"/>
    <col min="6914" max="6914" width="3.42578125" customWidth="1"/>
    <col min="6915" max="6915" width="5.140625" customWidth="1"/>
    <col min="6916" max="6916" width="4.5703125" customWidth="1"/>
    <col min="6917" max="6918" width="4" customWidth="1"/>
    <col min="6919" max="6919" width="6.140625" customWidth="1"/>
    <col min="6920" max="6920" width="7.28515625" customWidth="1"/>
    <col min="6921" max="6921" width="9.42578125" customWidth="1"/>
    <col min="6922" max="6922" width="9.5703125" bestFit="1" customWidth="1"/>
    <col min="6923" max="6923" width="12.85546875" bestFit="1" customWidth="1"/>
    <col min="6924" max="6924" width="13.42578125" customWidth="1"/>
    <col min="6925" max="6925" width="13" customWidth="1"/>
    <col min="6926" max="6926" width="12.5703125" customWidth="1"/>
    <col min="6927" max="6928" width="14.140625" customWidth="1"/>
    <col min="6929" max="6929" width="13.42578125" bestFit="1" customWidth="1"/>
    <col min="6930" max="6930" width="15.42578125" customWidth="1"/>
    <col min="7169" max="7169" width="22.5703125" customWidth="1"/>
    <col min="7170" max="7170" width="3.42578125" customWidth="1"/>
    <col min="7171" max="7171" width="5.140625" customWidth="1"/>
    <col min="7172" max="7172" width="4.5703125" customWidth="1"/>
    <col min="7173" max="7174" width="4" customWidth="1"/>
    <col min="7175" max="7175" width="6.140625" customWidth="1"/>
    <col min="7176" max="7176" width="7.28515625" customWidth="1"/>
    <col min="7177" max="7177" width="9.42578125" customWidth="1"/>
    <col min="7178" max="7178" width="9.5703125" bestFit="1" customWidth="1"/>
    <col min="7179" max="7179" width="12.85546875" bestFit="1" customWidth="1"/>
    <col min="7180" max="7180" width="13.42578125" customWidth="1"/>
    <col min="7181" max="7181" width="13" customWidth="1"/>
    <col min="7182" max="7182" width="12.5703125" customWidth="1"/>
    <col min="7183" max="7184" width="14.140625" customWidth="1"/>
    <col min="7185" max="7185" width="13.42578125" bestFit="1" customWidth="1"/>
    <col min="7186" max="7186" width="15.42578125" customWidth="1"/>
    <col min="7425" max="7425" width="22.5703125" customWidth="1"/>
    <col min="7426" max="7426" width="3.42578125" customWidth="1"/>
    <col min="7427" max="7427" width="5.140625" customWidth="1"/>
    <col min="7428" max="7428" width="4.5703125" customWidth="1"/>
    <col min="7429" max="7430" width="4" customWidth="1"/>
    <col min="7431" max="7431" width="6.140625" customWidth="1"/>
    <col min="7432" max="7432" width="7.28515625" customWidth="1"/>
    <col min="7433" max="7433" width="9.42578125" customWidth="1"/>
    <col min="7434" max="7434" width="9.5703125" bestFit="1" customWidth="1"/>
    <col min="7435" max="7435" width="12.85546875" bestFit="1" customWidth="1"/>
    <col min="7436" max="7436" width="13.42578125" customWidth="1"/>
    <col min="7437" max="7437" width="13" customWidth="1"/>
    <col min="7438" max="7438" width="12.5703125" customWidth="1"/>
    <col min="7439" max="7440" width="14.140625" customWidth="1"/>
    <col min="7441" max="7441" width="13.42578125" bestFit="1" customWidth="1"/>
    <col min="7442" max="7442" width="15.42578125" customWidth="1"/>
    <col min="7681" max="7681" width="22.5703125" customWidth="1"/>
    <col min="7682" max="7682" width="3.42578125" customWidth="1"/>
    <col min="7683" max="7683" width="5.140625" customWidth="1"/>
    <col min="7684" max="7684" width="4.5703125" customWidth="1"/>
    <col min="7685" max="7686" width="4" customWidth="1"/>
    <col min="7687" max="7687" width="6.140625" customWidth="1"/>
    <col min="7688" max="7688" width="7.28515625" customWidth="1"/>
    <col min="7689" max="7689" width="9.42578125" customWidth="1"/>
    <col min="7690" max="7690" width="9.5703125" bestFit="1" customWidth="1"/>
    <col min="7691" max="7691" width="12.85546875" bestFit="1" customWidth="1"/>
    <col min="7692" max="7692" width="13.42578125" customWidth="1"/>
    <col min="7693" max="7693" width="13" customWidth="1"/>
    <col min="7694" max="7694" width="12.5703125" customWidth="1"/>
    <col min="7695" max="7696" width="14.140625" customWidth="1"/>
    <col min="7697" max="7697" width="13.42578125" bestFit="1" customWidth="1"/>
    <col min="7698" max="7698" width="15.42578125" customWidth="1"/>
    <col min="7937" max="7937" width="22.5703125" customWidth="1"/>
    <col min="7938" max="7938" width="3.42578125" customWidth="1"/>
    <col min="7939" max="7939" width="5.140625" customWidth="1"/>
    <col min="7940" max="7940" width="4.5703125" customWidth="1"/>
    <col min="7941" max="7942" width="4" customWidth="1"/>
    <col min="7943" max="7943" width="6.140625" customWidth="1"/>
    <col min="7944" max="7944" width="7.28515625" customWidth="1"/>
    <col min="7945" max="7945" width="9.42578125" customWidth="1"/>
    <col min="7946" max="7946" width="9.5703125" bestFit="1" customWidth="1"/>
    <col min="7947" max="7947" width="12.85546875" bestFit="1" customWidth="1"/>
    <col min="7948" max="7948" width="13.42578125" customWidth="1"/>
    <col min="7949" max="7949" width="13" customWidth="1"/>
    <col min="7950" max="7950" width="12.5703125" customWidth="1"/>
    <col min="7951" max="7952" width="14.140625" customWidth="1"/>
    <col min="7953" max="7953" width="13.42578125" bestFit="1" customWidth="1"/>
    <col min="7954" max="7954" width="15.42578125" customWidth="1"/>
    <col min="8193" max="8193" width="22.5703125" customWidth="1"/>
    <col min="8194" max="8194" width="3.42578125" customWidth="1"/>
    <col min="8195" max="8195" width="5.140625" customWidth="1"/>
    <col min="8196" max="8196" width="4.5703125" customWidth="1"/>
    <col min="8197" max="8198" width="4" customWidth="1"/>
    <col min="8199" max="8199" width="6.140625" customWidth="1"/>
    <col min="8200" max="8200" width="7.28515625" customWidth="1"/>
    <col min="8201" max="8201" width="9.42578125" customWidth="1"/>
    <col min="8202" max="8202" width="9.5703125" bestFit="1" customWidth="1"/>
    <col min="8203" max="8203" width="12.85546875" bestFit="1" customWidth="1"/>
    <col min="8204" max="8204" width="13.42578125" customWidth="1"/>
    <col min="8205" max="8205" width="13" customWidth="1"/>
    <col min="8206" max="8206" width="12.5703125" customWidth="1"/>
    <col min="8207" max="8208" width="14.140625" customWidth="1"/>
    <col min="8209" max="8209" width="13.42578125" bestFit="1" customWidth="1"/>
    <col min="8210" max="8210" width="15.42578125" customWidth="1"/>
    <col min="8449" max="8449" width="22.5703125" customWidth="1"/>
    <col min="8450" max="8450" width="3.42578125" customWidth="1"/>
    <col min="8451" max="8451" width="5.140625" customWidth="1"/>
    <col min="8452" max="8452" width="4.5703125" customWidth="1"/>
    <col min="8453" max="8454" width="4" customWidth="1"/>
    <col min="8455" max="8455" width="6.140625" customWidth="1"/>
    <col min="8456" max="8456" width="7.28515625" customWidth="1"/>
    <col min="8457" max="8457" width="9.42578125" customWidth="1"/>
    <col min="8458" max="8458" width="9.5703125" bestFit="1" customWidth="1"/>
    <col min="8459" max="8459" width="12.85546875" bestFit="1" customWidth="1"/>
    <col min="8460" max="8460" width="13.42578125" customWidth="1"/>
    <col min="8461" max="8461" width="13" customWidth="1"/>
    <col min="8462" max="8462" width="12.5703125" customWidth="1"/>
    <col min="8463" max="8464" width="14.140625" customWidth="1"/>
    <col min="8465" max="8465" width="13.42578125" bestFit="1" customWidth="1"/>
    <col min="8466" max="8466" width="15.42578125" customWidth="1"/>
    <col min="8705" max="8705" width="22.5703125" customWidth="1"/>
    <col min="8706" max="8706" width="3.42578125" customWidth="1"/>
    <col min="8707" max="8707" width="5.140625" customWidth="1"/>
    <col min="8708" max="8708" width="4.5703125" customWidth="1"/>
    <col min="8709" max="8710" width="4" customWidth="1"/>
    <col min="8711" max="8711" width="6.140625" customWidth="1"/>
    <col min="8712" max="8712" width="7.28515625" customWidth="1"/>
    <col min="8713" max="8713" width="9.42578125" customWidth="1"/>
    <col min="8714" max="8714" width="9.5703125" bestFit="1" customWidth="1"/>
    <col min="8715" max="8715" width="12.85546875" bestFit="1" customWidth="1"/>
    <col min="8716" max="8716" width="13.42578125" customWidth="1"/>
    <col min="8717" max="8717" width="13" customWidth="1"/>
    <col min="8718" max="8718" width="12.5703125" customWidth="1"/>
    <col min="8719" max="8720" width="14.140625" customWidth="1"/>
    <col min="8721" max="8721" width="13.42578125" bestFit="1" customWidth="1"/>
    <col min="8722" max="8722" width="15.42578125" customWidth="1"/>
    <col min="8961" max="8961" width="22.5703125" customWidth="1"/>
    <col min="8962" max="8962" width="3.42578125" customWidth="1"/>
    <col min="8963" max="8963" width="5.140625" customWidth="1"/>
    <col min="8964" max="8964" width="4.5703125" customWidth="1"/>
    <col min="8965" max="8966" width="4" customWidth="1"/>
    <col min="8967" max="8967" width="6.140625" customWidth="1"/>
    <col min="8968" max="8968" width="7.28515625" customWidth="1"/>
    <col min="8969" max="8969" width="9.42578125" customWidth="1"/>
    <col min="8970" max="8970" width="9.5703125" bestFit="1" customWidth="1"/>
    <col min="8971" max="8971" width="12.85546875" bestFit="1" customWidth="1"/>
    <col min="8972" max="8972" width="13.42578125" customWidth="1"/>
    <col min="8973" max="8973" width="13" customWidth="1"/>
    <col min="8974" max="8974" width="12.5703125" customWidth="1"/>
    <col min="8975" max="8976" width="14.140625" customWidth="1"/>
    <col min="8977" max="8977" width="13.42578125" bestFit="1" customWidth="1"/>
    <col min="8978" max="8978" width="15.42578125" customWidth="1"/>
    <col min="9217" max="9217" width="22.5703125" customWidth="1"/>
    <col min="9218" max="9218" width="3.42578125" customWidth="1"/>
    <col min="9219" max="9219" width="5.140625" customWidth="1"/>
    <col min="9220" max="9220" width="4.5703125" customWidth="1"/>
    <col min="9221" max="9222" width="4" customWidth="1"/>
    <col min="9223" max="9223" width="6.140625" customWidth="1"/>
    <col min="9224" max="9224" width="7.28515625" customWidth="1"/>
    <col min="9225" max="9225" width="9.42578125" customWidth="1"/>
    <col min="9226" max="9226" width="9.5703125" bestFit="1" customWidth="1"/>
    <col min="9227" max="9227" width="12.85546875" bestFit="1" customWidth="1"/>
    <col min="9228" max="9228" width="13.42578125" customWidth="1"/>
    <col min="9229" max="9229" width="13" customWidth="1"/>
    <col min="9230" max="9230" width="12.5703125" customWidth="1"/>
    <col min="9231" max="9232" width="14.140625" customWidth="1"/>
    <col min="9233" max="9233" width="13.42578125" bestFit="1" customWidth="1"/>
    <col min="9234" max="9234" width="15.42578125" customWidth="1"/>
    <col min="9473" max="9473" width="22.5703125" customWidth="1"/>
    <col min="9474" max="9474" width="3.42578125" customWidth="1"/>
    <col min="9475" max="9475" width="5.140625" customWidth="1"/>
    <col min="9476" max="9476" width="4.5703125" customWidth="1"/>
    <col min="9477" max="9478" width="4" customWidth="1"/>
    <col min="9479" max="9479" width="6.140625" customWidth="1"/>
    <col min="9480" max="9480" width="7.28515625" customWidth="1"/>
    <col min="9481" max="9481" width="9.42578125" customWidth="1"/>
    <col min="9482" max="9482" width="9.5703125" bestFit="1" customWidth="1"/>
    <col min="9483" max="9483" width="12.85546875" bestFit="1" customWidth="1"/>
    <col min="9484" max="9484" width="13.42578125" customWidth="1"/>
    <col min="9485" max="9485" width="13" customWidth="1"/>
    <col min="9486" max="9486" width="12.5703125" customWidth="1"/>
    <col min="9487" max="9488" width="14.140625" customWidth="1"/>
    <col min="9489" max="9489" width="13.42578125" bestFit="1" customWidth="1"/>
    <col min="9490" max="9490" width="15.42578125" customWidth="1"/>
    <col min="9729" max="9729" width="22.5703125" customWidth="1"/>
    <col min="9730" max="9730" width="3.42578125" customWidth="1"/>
    <col min="9731" max="9731" width="5.140625" customWidth="1"/>
    <col min="9732" max="9732" width="4.5703125" customWidth="1"/>
    <col min="9733" max="9734" width="4" customWidth="1"/>
    <col min="9735" max="9735" width="6.140625" customWidth="1"/>
    <col min="9736" max="9736" width="7.28515625" customWidth="1"/>
    <col min="9737" max="9737" width="9.42578125" customWidth="1"/>
    <col min="9738" max="9738" width="9.5703125" bestFit="1" customWidth="1"/>
    <col min="9739" max="9739" width="12.85546875" bestFit="1" customWidth="1"/>
    <col min="9740" max="9740" width="13.42578125" customWidth="1"/>
    <col min="9741" max="9741" width="13" customWidth="1"/>
    <col min="9742" max="9742" width="12.5703125" customWidth="1"/>
    <col min="9743" max="9744" width="14.140625" customWidth="1"/>
    <col min="9745" max="9745" width="13.42578125" bestFit="1" customWidth="1"/>
    <col min="9746" max="9746" width="15.42578125" customWidth="1"/>
    <col min="9985" max="9985" width="22.5703125" customWidth="1"/>
    <col min="9986" max="9986" width="3.42578125" customWidth="1"/>
    <col min="9987" max="9987" width="5.140625" customWidth="1"/>
    <col min="9988" max="9988" width="4.5703125" customWidth="1"/>
    <col min="9989" max="9990" width="4" customWidth="1"/>
    <col min="9991" max="9991" width="6.140625" customWidth="1"/>
    <col min="9992" max="9992" width="7.28515625" customWidth="1"/>
    <col min="9993" max="9993" width="9.42578125" customWidth="1"/>
    <col min="9994" max="9994" width="9.5703125" bestFit="1" customWidth="1"/>
    <col min="9995" max="9995" width="12.85546875" bestFit="1" customWidth="1"/>
    <col min="9996" max="9996" width="13.42578125" customWidth="1"/>
    <col min="9997" max="9997" width="13" customWidth="1"/>
    <col min="9998" max="9998" width="12.5703125" customWidth="1"/>
    <col min="9999" max="10000" width="14.140625" customWidth="1"/>
    <col min="10001" max="10001" width="13.42578125" bestFit="1" customWidth="1"/>
    <col min="10002" max="10002" width="15.42578125" customWidth="1"/>
    <col min="10241" max="10241" width="22.5703125" customWidth="1"/>
    <col min="10242" max="10242" width="3.42578125" customWidth="1"/>
    <col min="10243" max="10243" width="5.140625" customWidth="1"/>
    <col min="10244" max="10244" width="4.5703125" customWidth="1"/>
    <col min="10245" max="10246" width="4" customWidth="1"/>
    <col min="10247" max="10247" width="6.140625" customWidth="1"/>
    <col min="10248" max="10248" width="7.28515625" customWidth="1"/>
    <col min="10249" max="10249" width="9.42578125" customWidth="1"/>
    <col min="10250" max="10250" width="9.5703125" bestFit="1" customWidth="1"/>
    <col min="10251" max="10251" width="12.85546875" bestFit="1" customWidth="1"/>
    <col min="10252" max="10252" width="13.42578125" customWidth="1"/>
    <col min="10253" max="10253" width="13" customWidth="1"/>
    <col min="10254" max="10254" width="12.5703125" customWidth="1"/>
    <col min="10255" max="10256" width="14.140625" customWidth="1"/>
    <col min="10257" max="10257" width="13.42578125" bestFit="1" customWidth="1"/>
    <col min="10258" max="10258" width="15.42578125" customWidth="1"/>
    <col min="10497" max="10497" width="22.5703125" customWidth="1"/>
    <col min="10498" max="10498" width="3.42578125" customWidth="1"/>
    <col min="10499" max="10499" width="5.140625" customWidth="1"/>
    <col min="10500" max="10500" width="4.5703125" customWidth="1"/>
    <col min="10501" max="10502" width="4" customWidth="1"/>
    <col min="10503" max="10503" width="6.140625" customWidth="1"/>
    <col min="10504" max="10504" width="7.28515625" customWidth="1"/>
    <col min="10505" max="10505" width="9.42578125" customWidth="1"/>
    <col min="10506" max="10506" width="9.5703125" bestFit="1" customWidth="1"/>
    <col min="10507" max="10507" width="12.85546875" bestFit="1" customWidth="1"/>
    <col min="10508" max="10508" width="13.42578125" customWidth="1"/>
    <col min="10509" max="10509" width="13" customWidth="1"/>
    <col min="10510" max="10510" width="12.5703125" customWidth="1"/>
    <col min="10511" max="10512" width="14.140625" customWidth="1"/>
    <col min="10513" max="10513" width="13.42578125" bestFit="1" customWidth="1"/>
    <col min="10514" max="10514" width="15.42578125" customWidth="1"/>
    <col min="10753" max="10753" width="22.5703125" customWidth="1"/>
    <col min="10754" max="10754" width="3.42578125" customWidth="1"/>
    <col min="10755" max="10755" width="5.140625" customWidth="1"/>
    <col min="10756" max="10756" width="4.5703125" customWidth="1"/>
    <col min="10757" max="10758" width="4" customWidth="1"/>
    <col min="10759" max="10759" width="6.140625" customWidth="1"/>
    <col min="10760" max="10760" width="7.28515625" customWidth="1"/>
    <col min="10761" max="10761" width="9.42578125" customWidth="1"/>
    <col min="10762" max="10762" width="9.5703125" bestFit="1" customWidth="1"/>
    <col min="10763" max="10763" width="12.85546875" bestFit="1" customWidth="1"/>
    <col min="10764" max="10764" width="13.42578125" customWidth="1"/>
    <col min="10765" max="10765" width="13" customWidth="1"/>
    <col min="10766" max="10766" width="12.5703125" customWidth="1"/>
    <col min="10767" max="10768" width="14.140625" customWidth="1"/>
    <col min="10769" max="10769" width="13.42578125" bestFit="1" customWidth="1"/>
    <col min="10770" max="10770" width="15.42578125" customWidth="1"/>
    <col min="11009" max="11009" width="22.5703125" customWidth="1"/>
    <col min="11010" max="11010" width="3.42578125" customWidth="1"/>
    <col min="11011" max="11011" width="5.140625" customWidth="1"/>
    <col min="11012" max="11012" width="4.5703125" customWidth="1"/>
    <col min="11013" max="11014" width="4" customWidth="1"/>
    <col min="11015" max="11015" width="6.140625" customWidth="1"/>
    <col min="11016" max="11016" width="7.28515625" customWidth="1"/>
    <col min="11017" max="11017" width="9.42578125" customWidth="1"/>
    <col min="11018" max="11018" width="9.5703125" bestFit="1" customWidth="1"/>
    <col min="11019" max="11019" width="12.85546875" bestFit="1" customWidth="1"/>
    <col min="11020" max="11020" width="13.42578125" customWidth="1"/>
    <col min="11021" max="11021" width="13" customWidth="1"/>
    <col min="11022" max="11022" width="12.5703125" customWidth="1"/>
    <col min="11023" max="11024" width="14.140625" customWidth="1"/>
    <col min="11025" max="11025" width="13.42578125" bestFit="1" customWidth="1"/>
    <col min="11026" max="11026" width="15.42578125" customWidth="1"/>
    <col min="11265" max="11265" width="22.5703125" customWidth="1"/>
    <col min="11266" max="11266" width="3.42578125" customWidth="1"/>
    <col min="11267" max="11267" width="5.140625" customWidth="1"/>
    <col min="11268" max="11268" width="4.5703125" customWidth="1"/>
    <col min="11269" max="11270" width="4" customWidth="1"/>
    <col min="11271" max="11271" width="6.140625" customWidth="1"/>
    <col min="11272" max="11272" width="7.28515625" customWidth="1"/>
    <col min="11273" max="11273" width="9.42578125" customWidth="1"/>
    <col min="11274" max="11274" width="9.5703125" bestFit="1" customWidth="1"/>
    <col min="11275" max="11275" width="12.85546875" bestFit="1" customWidth="1"/>
    <col min="11276" max="11276" width="13.42578125" customWidth="1"/>
    <col min="11277" max="11277" width="13" customWidth="1"/>
    <col min="11278" max="11278" width="12.5703125" customWidth="1"/>
    <col min="11279" max="11280" width="14.140625" customWidth="1"/>
    <col min="11281" max="11281" width="13.42578125" bestFit="1" customWidth="1"/>
    <col min="11282" max="11282" width="15.42578125" customWidth="1"/>
    <col min="11521" max="11521" width="22.5703125" customWidth="1"/>
    <col min="11522" max="11522" width="3.42578125" customWidth="1"/>
    <col min="11523" max="11523" width="5.140625" customWidth="1"/>
    <col min="11524" max="11524" width="4.5703125" customWidth="1"/>
    <col min="11525" max="11526" width="4" customWidth="1"/>
    <col min="11527" max="11527" width="6.140625" customWidth="1"/>
    <col min="11528" max="11528" width="7.28515625" customWidth="1"/>
    <col min="11529" max="11529" width="9.42578125" customWidth="1"/>
    <col min="11530" max="11530" width="9.5703125" bestFit="1" customWidth="1"/>
    <col min="11531" max="11531" width="12.85546875" bestFit="1" customWidth="1"/>
    <col min="11532" max="11532" width="13.42578125" customWidth="1"/>
    <col min="11533" max="11533" width="13" customWidth="1"/>
    <col min="11534" max="11534" width="12.5703125" customWidth="1"/>
    <col min="11535" max="11536" width="14.140625" customWidth="1"/>
    <col min="11537" max="11537" width="13.42578125" bestFit="1" customWidth="1"/>
    <col min="11538" max="11538" width="15.42578125" customWidth="1"/>
    <col min="11777" max="11777" width="22.5703125" customWidth="1"/>
    <col min="11778" max="11778" width="3.42578125" customWidth="1"/>
    <col min="11779" max="11779" width="5.140625" customWidth="1"/>
    <col min="11780" max="11780" width="4.5703125" customWidth="1"/>
    <col min="11781" max="11782" width="4" customWidth="1"/>
    <col min="11783" max="11783" width="6.140625" customWidth="1"/>
    <col min="11784" max="11784" width="7.28515625" customWidth="1"/>
    <col min="11785" max="11785" width="9.42578125" customWidth="1"/>
    <col min="11786" max="11786" width="9.5703125" bestFit="1" customWidth="1"/>
    <col min="11787" max="11787" width="12.85546875" bestFit="1" customWidth="1"/>
    <col min="11788" max="11788" width="13.42578125" customWidth="1"/>
    <col min="11789" max="11789" width="13" customWidth="1"/>
    <col min="11790" max="11790" width="12.5703125" customWidth="1"/>
    <col min="11791" max="11792" width="14.140625" customWidth="1"/>
    <col min="11793" max="11793" width="13.42578125" bestFit="1" customWidth="1"/>
    <col min="11794" max="11794" width="15.42578125" customWidth="1"/>
    <col min="12033" max="12033" width="22.5703125" customWidth="1"/>
    <col min="12034" max="12034" width="3.42578125" customWidth="1"/>
    <col min="12035" max="12035" width="5.140625" customWidth="1"/>
    <col min="12036" max="12036" width="4.5703125" customWidth="1"/>
    <col min="12037" max="12038" width="4" customWidth="1"/>
    <col min="12039" max="12039" width="6.140625" customWidth="1"/>
    <col min="12040" max="12040" width="7.28515625" customWidth="1"/>
    <col min="12041" max="12041" width="9.42578125" customWidth="1"/>
    <col min="12042" max="12042" width="9.5703125" bestFit="1" customWidth="1"/>
    <col min="12043" max="12043" width="12.85546875" bestFit="1" customWidth="1"/>
    <col min="12044" max="12044" width="13.42578125" customWidth="1"/>
    <col min="12045" max="12045" width="13" customWidth="1"/>
    <col min="12046" max="12046" width="12.5703125" customWidth="1"/>
    <col min="12047" max="12048" width="14.140625" customWidth="1"/>
    <col min="12049" max="12049" width="13.42578125" bestFit="1" customWidth="1"/>
    <col min="12050" max="12050" width="15.42578125" customWidth="1"/>
    <col min="12289" max="12289" width="22.5703125" customWidth="1"/>
    <col min="12290" max="12290" width="3.42578125" customWidth="1"/>
    <col min="12291" max="12291" width="5.140625" customWidth="1"/>
    <col min="12292" max="12292" width="4.5703125" customWidth="1"/>
    <col min="12293" max="12294" width="4" customWidth="1"/>
    <col min="12295" max="12295" width="6.140625" customWidth="1"/>
    <col min="12296" max="12296" width="7.28515625" customWidth="1"/>
    <col min="12297" max="12297" width="9.42578125" customWidth="1"/>
    <col min="12298" max="12298" width="9.5703125" bestFit="1" customWidth="1"/>
    <col min="12299" max="12299" width="12.85546875" bestFit="1" customWidth="1"/>
    <col min="12300" max="12300" width="13.42578125" customWidth="1"/>
    <col min="12301" max="12301" width="13" customWidth="1"/>
    <col min="12302" max="12302" width="12.5703125" customWidth="1"/>
    <col min="12303" max="12304" width="14.140625" customWidth="1"/>
    <col min="12305" max="12305" width="13.42578125" bestFit="1" customWidth="1"/>
    <col min="12306" max="12306" width="15.42578125" customWidth="1"/>
    <col min="12545" max="12545" width="22.5703125" customWidth="1"/>
    <col min="12546" max="12546" width="3.42578125" customWidth="1"/>
    <col min="12547" max="12547" width="5.140625" customWidth="1"/>
    <col min="12548" max="12548" width="4.5703125" customWidth="1"/>
    <col min="12549" max="12550" width="4" customWidth="1"/>
    <col min="12551" max="12551" width="6.140625" customWidth="1"/>
    <col min="12552" max="12552" width="7.28515625" customWidth="1"/>
    <col min="12553" max="12553" width="9.42578125" customWidth="1"/>
    <col min="12554" max="12554" width="9.5703125" bestFit="1" customWidth="1"/>
    <col min="12555" max="12555" width="12.85546875" bestFit="1" customWidth="1"/>
    <col min="12556" max="12556" width="13.42578125" customWidth="1"/>
    <col min="12557" max="12557" width="13" customWidth="1"/>
    <col min="12558" max="12558" width="12.5703125" customWidth="1"/>
    <col min="12559" max="12560" width="14.140625" customWidth="1"/>
    <col min="12561" max="12561" width="13.42578125" bestFit="1" customWidth="1"/>
    <col min="12562" max="12562" width="15.42578125" customWidth="1"/>
    <col min="12801" max="12801" width="22.5703125" customWidth="1"/>
    <col min="12802" max="12802" width="3.42578125" customWidth="1"/>
    <col min="12803" max="12803" width="5.140625" customWidth="1"/>
    <col min="12804" max="12804" width="4.5703125" customWidth="1"/>
    <col min="12805" max="12806" width="4" customWidth="1"/>
    <col min="12807" max="12807" width="6.140625" customWidth="1"/>
    <col min="12808" max="12808" width="7.28515625" customWidth="1"/>
    <col min="12809" max="12809" width="9.42578125" customWidth="1"/>
    <col min="12810" max="12810" width="9.5703125" bestFit="1" customWidth="1"/>
    <col min="12811" max="12811" width="12.85546875" bestFit="1" customWidth="1"/>
    <col min="12812" max="12812" width="13.42578125" customWidth="1"/>
    <col min="12813" max="12813" width="13" customWidth="1"/>
    <col min="12814" max="12814" width="12.5703125" customWidth="1"/>
    <col min="12815" max="12816" width="14.140625" customWidth="1"/>
    <col min="12817" max="12817" width="13.42578125" bestFit="1" customWidth="1"/>
    <col min="12818" max="12818" width="15.42578125" customWidth="1"/>
    <col min="13057" max="13057" width="22.5703125" customWidth="1"/>
    <col min="13058" max="13058" width="3.42578125" customWidth="1"/>
    <col min="13059" max="13059" width="5.140625" customWidth="1"/>
    <col min="13060" max="13060" width="4.5703125" customWidth="1"/>
    <col min="13061" max="13062" width="4" customWidth="1"/>
    <col min="13063" max="13063" width="6.140625" customWidth="1"/>
    <col min="13064" max="13064" width="7.28515625" customWidth="1"/>
    <col min="13065" max="13065" width="9.42578125" customWidth="1"/>
    <col min="13066" max="13066" width="9.5703125" bestFit="1" customWidth="1"/>
    <col min="13067" max="13067" width="12.85546875" bestFit="1" customWidth="1"/>
    <col min="13068" max="13068" width="13.42578125" customWidth="1"/>
    <col min="13069" max="13069" width="13" customWidth="1"/>
    <col min="13070" max="13070" width="12.5703125" customWidth="1"/>
    <col min="13071" max="13072" width="14.140625" customWidth="1"/>
    <col min="13073" max="13073" width="13.42578125" bestFit="1" customWidth="1"/>
    <col min="13074" max="13074" width="15.42578125" customWidth="1"/>
    <col min="13313" max="13313" width="22.5703125" customWidth="1"/>
    <col min="13314" max="13314" width="3.42578125" customWidth="1"/>
    <col min="13315" max="13315" width="5.140625" customWidth="1"/>
    <col min="13316" max="13316" width="4.5703125" customWidth="1"/>
    <col min="13317" max="13318" width="4" customWidth="1"/>
    <col min="13319" max="13319" width="6.140625" customWidth="1"/>
    <col min="13320" max="13320" width="7.28515625" customWidth="1"/>
    <col min="13321" max="13321" width="9.42578125" customWidth="1"/>
    <col min="13322" max="13322" width="9.5703125" bestFit="1" customWidth="1"/>
    <col min="13323" max="13323" width="12.85546875" bestFit="1" customWidth="1"/>
    <col min="13324" max="13324" width="13.42578125" customWidth="1"/>
    <col min="13325" max="13325" width="13" customWidth="1"/>
    <col min="13326" max="13326" width="12.5703125" customWidth="1"/>
    <col min="13327" max="13328" width="14.140625" customWidth="1"/>
    <col min="13329" max="13329" width="13.42578125" bestFit="1" customWidth="1"/>
    <col min="13330" max="13330" width="15.42578125" customWidth="1"/>
    <col min="13569" max="13569" width="22.5703125" customWidth="1"/>
    <col min="13570" max="13570" width="3.42578125" customWidth="1"/>
    <col min="13571" max="13571" width="5.140625" customWidth="1"/>
    <col min="13572" max="13572" width="4.5703125" customWidth="1"/>
    <col min="13573" max="13574" width="4" customWidth="1"/>
    <col min="13575" max="13575" width="6.140625" customWidth="1"/>
    <col min="13576" max="13576" width="7.28515625" customWidth="1"/>
    <col min="13577" max="13577" width="9.42578125" customWidth="1"/>
    <col min="13578" max="13578" width="9.5703125" bestFit="1" customWidth="1"/>
    <col min="13579" max="13579" width="12.85546875" bestFit="1" customWidth="1"/>
    <col min="13580" max="13580" width="13.42578125" customWidth="1"/>
    <col min="13581" max="13581" width="13" customWidth="1"/>
    <col min="13582" max="13582" width="12.5703125" customWidth="1"/>
    <col min="13583" max="13584" width="14.140625" customWidth="1"/>
    <col min="13585" max="13585" width="13.42578125" bestFit="1" customWidth="1"/>
    <col min="13586" max="13586" width="15.42578125" customWidth="1"/>
    <col min="13825" max="13825" width="22.5703125" customWidth="1"/>
    <col min="13826" max="13826" width="3.42578125" customWidth="1"/>
    <col min="13827" max="13827" width="5.140625" customWidth="1"/>
    <col min="13828" max="13828" width="4.5703125" customWidth="1"/>
    <col min="13829" max="13830" width="4" customWidth="1"/>
    <col min="13831" max="13831" width="6.140625" customWidth="1"/>
    <col min="13832" max="13832" width="7.28515625" customWidth="1"/>
    <col min="13833" max="13833" width="9.42578125" customWidth="1"/>
    <col min="13834" max="13834" width="9.5703125" bestFit="1" customWidth="1"/>
    <col min="13835" max="13835" width="12.85546875" bestFit="1" customWidth="1"/>
    <col min="13836" max="13836" width="13.42578125" customWidth="1"/>
    <col min="13837" max="13837" width="13" customWidth="1"/>
    <col min="13838" max="13838" width="12.5703125" customWidth="1"/>
    <col min="13839" max="13840" width="14.140625" customWidth="1"/>
    <col min="13841" max="13841" width="13.42578125" bestFit="1" customWidth="1"/>
    <col min="13842" max="13842" width="15.42578125" customWidth="1"/>
    <col min="14081" max="14081" width="22.5703125" customWidth="1"/>
    <col min="14082" max="14082" width="3.42578125" customWidth="1"/>
    <col min="14083" max="14083" width="5.140625" customWidth="1"/>
    <col min="14084" max="14084" width="4.5703125" customWidth="1"/>
    <col min="14085" max="14086" width="4" customWidth="1"/>
    <col min="14087" max="14087" width="6.140625" customWidth="1"/>
    <col min="14088" max="14088" width="7.28515625" customWidth="1"/>
    <col min="14089" max="14089" width="9.42578125" customWidth="1"/>
    <col min="14090" max="14090" width="9.5703125" bestFit="1" customWidth="1"/>
    <col min="14091" max="14091" width="12.85546875" bestFit="1" customWidth="1"/>
    <col min="14092" max="14092" width="13.42578125" customWidth="1"/>
    <col min="14093" max="14093" width="13" customWidth="1"/>
    <col min="14094" max="14094" width="12.5703125" customWidth="1"/>
    <col min="14095" max="14096" width="14.140625" customWidth="1"/>
    <col min="14097" max="14097" width="13.42578125" bestFit="1" customWidth="1"/>
    <col min="14098" max="14098" width="15.42578125" customWidth="1"/>
    <col min="14337" max="14337" width="22.5703125" customWidth="1"/>
    <col min="14338" max="14338" width="3.42578125" customWidth="1"/>
    <col min="14339" max="14339" width="5.140625" customWidth="1"/>
    <col min="14340" max="14340" width="4.5703125" customWidth="1"/>
    <col min="14341" max="14342" width="4" customWidth="1"/>
    <col min="14343" max="14343" width="6.140625" customWidth="1"/>
    <col min="14344" max="14344" width="7.28515625" customWidth="1"/>
    <col min="14345" max="14345" width="9.42578125" customWidth="1"/>
    <col min="14346" max="14346" width="9.5703125" bestFit="1" customWidth="1"/>
    <col min="14347" max="14347" width="12.85546875" bestFit="1" customWidth="1"/>
    <col min="14348" max="14348" width="13.42578125" customWidth="1"/>
    <col min="14349" max="14349" width="13" customWidth="1"/>
    <col min="14350" max="14350" width="12.5703125" customWidth="1"/>
    <col min="14351" max="14352" width="14.140625" customWidth="1"/>
    <col min="14353" max="14353" width="13.42578125" bestFit="1" customWidth="1"/>
    <col min="14354" max="14354" width="15.42578125" customWidth="1"/>
    <col min="14593" max="14593" width="22.5703125" customWidth="1"/>
    <col min="14594" max="14594" width="3.42578125" customWidth="1"/>
    <col min="14595" max="14595" width="5.140625" customWidth="1"/>
    <col min="14596" max="14596" width="4.5703125" customWidth="1"/>
    <col min="14597" max="14598" width="4" customWidth="1"/>
    <col min="14599" max="14599" width="6.140625" customWidth="1"/>
    <col min="14600" max="14600" width="7.28515625" customWidth="1"/>
    <col min="14601" max="14601" width="9.42578125" customWidth="1"/>
    <col min="14602" max="14602" width="9.5703125" bestFit="1" customWidth="1"/>
    <col min="14603" max="14603" width="12.85546875" bestFit="1" customWidth="1"/>
    <col min="14604" max="14604" width="13.42578125" customWidth="1"/>
    <col min="14605" max="14605" width="13" customWidth="1"/>
    <col min="14606" max="14606" width="12.5703125" customWidth="1"/>
    <col min="14607" max="14608" width="14.140625" customWidth="1"/>
    <col min="14609" max="14609" width="13.42578125" bestFit="1" customWidth="1"/>
    <col min="14610" max="14610" width="15.42578125" customWidth="1"/>
    <col min="14849" max="14849" width="22.5703125" customWidth="1"/>
    <col min="14850" max="14850" width="3.42578125" customWidth="1"/>
    <col min="14851" max="14851" width="5.140625" customWidth="1"/>
    <col min="14852" max="14852" width="4.5703125" customWidth="1"/>
    <col min="14853" max="14854" width="4" customWidth="1"/>
    <col min="14855" max="14855" width="6.140625" customWidth="1"/>
    <col min="14856" max="14856" width="7.28515625" customWidth="1"/>
    <col min="14857" max="14857" width="9.42578125" customWidth="1"/>
    <col min="14858" max="14858" width="9.5703125" bestFit="1" customWidth="1"/>
    <col min="14859" max="14859" width="12.85546875" bestFit="1" customWidth="1"/>
    <col min="14860" max="14860" width="13.42578125" customWidth="1"/>
    <col min="14861" max="14861" width="13" customWidth="1"/>
    <col min="14862" max="14862" width="12.5703125" customWidth="1"/>
    <col min="14863" max="14864" width="14.140625" customWidth="1"/>
    <col min="14865" max="14865" width="13.42578125" bestFit="1" customWidth="1"/>
    <col min="14866" max="14866" width="15.42578125" customWidth="1"/>
    <col min="15105" max="15105" width="22.5703125" customWidth="1"/>
    <col min="15106" max="15106" width="3.42578125" customWidth="1"/>
    <col min="15107" max="15107" width="5.140625" customWidth="1"/>
    <col min="15108" max="15108" width="4.5703125" customWidth="1"/>
    <col min="15109" max="15110" width="4" customWidth="1"/>
    <col min="15111" max="15111" width="6.140625" customWidth="1"/>
    <col min="15112" max="15112" width="7.28515625" customWidth="1"/>
    <col min="15113" max="15113" width="9.42578125" customWidth="1"/>
    <col min="15114" max="15114" width="9.5703125" bestFit="1" customWidth="1"/>
    <col min="15115" max="15115" width="12.85546875" bestFit="1" customWidth="1"/>
    <col min="15116" max="15116" width="13.42578125" customWidth="1"/>
    <col min="15117" max="15117" width="13" customWidth="1"/>
    <col min="15118" max="15118" width="12.5703125" customWidth="1"/>
    <col min="15119" max="15120" width="14.140625" customWidth="1"/>
    <col min="15121" max="15121" width="13.42578125" bestFit="1" customWidth="1"/>
    <col min="15122" max="15122" width="15.42578125" customWidth="1"/>
    <col min="15361" max="15361" width="22.5703125" customWidth="1"/>
    <col min="15362" max="15362" width="3.42578125" customWidth="1"/>
    <col min="15363" max="15363" width="5.140625" customWidth="1"/>
    <col min="15364" max="15364" width="4.5703125" customWidth="1"/>
    <col min="15365" max="15366" width="4" customWidth="1"/>
    <col min="15367" max="15367" width="6.140625" customWidth="1"/>
    <col min="15368" max="15368" width="7.28515625" customWidth="1"/>
    <col min="15369" max="15369" width="9.42578125" customWidth="1"/>
    <col min="15370" max="15370" width="9.5703125" bestFit="1" customWidth="1"/>
    <col min="15371" max="15371" width="12.85546875" bestFit="1" customWidth="1"/>
    <col min="15372" max="15372" width="13.42578125" customWidth="1"/>
    <col min="15373" max="15373" width="13" customWidth="1"/>
    <col min="15374" max="15374" width="12.5703125" customWidth="1"/>
    <col min="15375" max="15376" width="14.140625" customWidth="1"/>
    <col min="15377" max="15377" width="13.42578125" bestFit="1" customWidth="1"/>
    <col min="15378" max="15378" width="15.42578125" customWidth="1"/>
    <col min="15617" max="15617" width="22.5703125" customWidth="1"/>
    <col min="15618" max="15618" width="3.42578125" customWidth="1"/>
    <col min="15619" max="15619" width="5.140625" customWidth="1"/>
    <col min="15620" max="15620" width="4.5703125" customWidth="1"/>
    <col min="15621" max="15622" width="4" customWidth="1"/>
    <col min="15623" max="15623" width="6.140625" customWidth="1"/>
    <col min="15624" max="15624" width="7.28515625" customWidth="1"/>
    <col min="15625" max="15625" width="9.42578125" customWidth="1"/>
    <col min="15626" max="15626" width="9.5703125" bestFit="1" customWidth="1"/>
    <col min="15627" max="15627" width="12.85546875" bestFit="1" customWidth="1"/>
    <col min="15628" max="15628" width="13.42578125" customWidth="1"/>
    <col min="15629" max="15629" width="13" customWidth="1"/>
    <col min="15630" max="15630" width="12.5703125" customWidth="1"/>
    <col min="15631" max="15632" width="14.140625" customWidth="1"/>
    <col min="15633" max="15633" width="13.42578125" bestFit="1" customWidth="1"/>
    <col min="15634" max="15634" width="15.42578125" customWidth="1"/>
    <col min="15873" max="15873" width="22.5703125" customWidth="1"/>
    <col min="15874" max="15874" width="3.42578125" customWidth="1"/>
    <col min="15875" max="15875" width="5.140625" customWidth="1"/>
    <col min="15876" max="15876" width="4.5703125" customWidth="1"/>
    <col min="15877" max="15878" width="4" customWidth="1"/>
    <col min="15879" max="15879" width="6.140625" customWidth="1"/>
    <col min="15880" max="15880" width="7.28515625" customWidth="1"/>
    <col min="15881" max="15881" width="9.42578125" customWidth="1"/>
    <col min="15882" max="15882" width="9.5703125" bestFit="1" customWidth="1"/>
    <col min="15883" max="15883" width="12.85546875" bestFit="1" customWidth="1"/>
    <col min="15884" max="15884" width="13.42578125" customWidth="1"/>
    <col min="15885" max="15885" width="13" customWidth="1"/>
    <col min="15886" max="15886" width="12.5703125" customWidth="1"/>
    <col min="15887" max="15888" width="14.140625" customWidth="1"/>
    <col min="15889" max="15889" width="13.42578125" bestFit="1" customWidth="1"/>
    <col min="15890" max="15890" width="15.42578125" customWidth="1"/>
    <col min="16129" max="16129" width="22.5703125" customWidth="1"/>
    <col min="16130" max="16130" width="3.42578125" customWidth="1"/>
    <col min="16131" max="16131" width="5.140625" customWidth="1"/>
    <col min="16132" max="16132" width="4.5703125" customWidth="1"/>
    <col min="16133" max="16134" width="4" customWidth="1"/>
    <col min="16135" max="16135" width="6.140625" customWidth="1"/>
    <col min="16136" max="16136" width="7.28515625" customWidth="1"/>
    <col min="16137" max="16137" width="9.42578125" customWidth="1"/>
    <col min="16138" max="16138" width="9.5703125" bestFit="1" customWidth="1"/>
    <col min="16139" max="16139" width="12.85546875" bestFit="1" customWidth="1"/>
    <col min="16140" max="16140" width="13.42578125" customWidth="1"/>
    <col min="16141" max="16141" width="13" customWidth="1"/>
    <col min="16142" max="16142" width="12.5703125" customWidth="1"/>
    <col min="16143" max="16144" width="14.140625" customWidth="1"/>
    <col min="16145" max="16145" width="13.42578125" bestFit="1" customWidth="1"/>
    <col min="16146" max="16146" width="15.42578125" customWidth="1"/>
  </cols>
  <sheetData>
    <row r="1" spans="1:21" ht="15" customHeight="1" x14ac:dyDescent="0.25">
      <c r="A1" s="40" t="s">
        <v>26</v>
      </c>
      <c r="B1" s="1"/>
      <c r="C1" s="2"/>
      <c r="D1" s="2"/>
      <c r="E1" s="2"/>
      <c r="F1" s="2"/>
      <c r="G1" s="2"/>
      <c r="H1" s="3"/>
      <c r="I1" s="4"/>
      <c r="J1" s="4"/>
      <c r="K1" s="4"/>
      <c r="L1" s="5" t="s">
        <v>0</v>
      </c>
      <c r="M1" s="5"/>
      <c r="N1" s="6"/>
      <c r="O1" s="6"/>
      <c r="P1" s="7"/>
      <c r="Q1" s="8"/>
      <c r="R1" s="9"/>
    </row>
    <row r="2" spans="1:21" ht="12.75" customHeight="1" thickBot="1" x14ac:dyDescent="0.3">
      <c r="A2" s="26" t="s">
        <v>25</v>
      </c>
      <c r="B2" s="27"/>
      <c r="C2" s="28"/>
      <c r="D2" s="28"/>
      <c r="E2" s="28"/>
      <c r="F2" s="28"/>
      <c r="G2" s="28"/>
      <c r="I2" s="29"/>
      <c r="J2" s="29"/>
      <c r="K2" s="29"/>
      <c r="L2" s="94" t="s">
        <v>1</v>
      </c>
      <c r="M2" s="94"/>
      <c r="N2" s="30"/>
      <c r="O2" s="30"/>
      <c r="P2" s="31"/>
      <c r="Q2" s="30"/>
      <c r="R2" s="32"/>
    </row>
    <row r="3" spans="1:21" s="10" customFormat="1" ht="21" customHeight="1" thickBot="1" x14ac:dyDescent="0.3">
      <c r="A3" s="80" t="s">
        <v>2</v>
      </c>
      <c r="B3" s="82" t="s">
        <v>3</v>
      </c>
      <c r="C3" s="84" t="s">
        <v>4</v>
      </c>
      <c r="D3" s="86" t="s">
        <v>5</v>
      </c>
      <c r="E3" s="86"/>
      <c r="F3" s="88" t="s">
        <v>6</v>
      </c>
      <c r="G3" s="90" t="s">
        <v>7</v>
      </c>
      <c r="H3" s="92" t="s">
        <v>8</v>
      </c>
      <c r="I3" s="77" t="s">
        <v>9</v>
      </c>
      <c r="J3" s="78"/>
      <c r="K3" s="78"/>
      <c r="L3" s="78"/>
      <c r="M3" s="78"/>
      <c r="N3" s="78"/>
      <c r="O3" s="78"/>
      <c r="P3" s="78"/>
      <c r="Q3" s="78"/>
      <c r="R3" s="79"/>
    </row>
    <row r="4" spans="1:21" s="10" customFormat="1" ht="15.75" customHeight="1" thickBot="1" x14ac:dyDescent="0.3">
      <c r="A4" s="81"/>
      <c r="B4" s="83"/>
      <c r="C4" s="85"/>
      <c r="D4" s="87"/>
      <c r="E4" s="87"/>
      <c r="F4" s="89"/>
      <c r="G4" s="91"/>
      <c r="H4" s="93"/>
      <c r="I4" s="36" t="s">
        <v>10</v>
      </c>
      <c r="J4" s="36" t="s">
        <v>11</v>
      </c>
      <c r="K4" s="36" t="s">
        <v>20</v>
      </c>
      <c r="L4" s="36" t="s">
        <v>21</v>
      </c>
      <c r="M4" s="36" t="s">
        <v>22</v>
      </c>
      <c r="N4" s="36" t="s">
        <v>23</v>
      </c>
      <c r="O4" s="36" t="s">
        <v>12</v>
      </c>
      <c r="P4" s="36" t="s">
        <v>24</v>
      </c>
      <c r="Q4" s="36" t="s">
        <v>13</v>
      </c>
      <c r="R4" s="37" t="s">
        <v>14</v>
      </c>
    </row>
    <row r="5" spans="1:21" s="11" customFormat="1" ht="14.25" customHeight="1" thickBot="1" x14ac:dyDescent="0.3">
      <c r="A5" s="51" t="s">
        <v>15</v>
      </c>
      <c r="B5" s="33"/>
      <c r="C5" s="33"/>
      <c r="D5" s="33"/>
      <c r="E5" s="33"/>
      <c r="F5" s="33"/>
      <c r="G5" s="33"/>
      <c r="H5" s="34"/>
      <c r="I5" s="35" t="str">
        <f>IF(E5=6,(G5*H5*0.222)," ")</f>
        <v xml:space="preserve"> </v>
      </c>
      <c r="J5" s="35" t="str">
        <f>IF(E5=8,(H5*G5*0.395)," ")</f>
        <v xml:space="preserve"> </v>
      </c>
      <c r="K5" s="35" t="str">
        <f>IF(E5=10,(G5*H5*0.617)," ")</f>
        <v xml:space="preserve"> </v>
      </c>
      <c r="L5" s="35" t="str">
        <f>IF(E5=12,(H5*G5*0.888)," ")</f>
        <v xml:space="preserve"> </v>
      </c>
      <c r="M5" s="35" t="str">
        <f>IF(E5=14,(H5*G5*1.208)," ")</f>
        <v xml:space="preserve"> </v>
      </c>
      <c r="N5" s="35" t="str">
        <f>IF(E5=16,(H5*G5*1.578)," ")</f>
        <v xml:space="preserve"> </v>
      </c>
      <c r="O5" s="35" t="str">
        <f>IF(E5=20,(H5*G5*2.466)," ")</f>
        <v xml:space="preserve"> </v>
      </c>
      <c r="P5" s="35" t="str">
        <f>IF(E5=25,(H5*G5*3.854)," ")</f>
        <v xml:space="preserve"> </v>
      </c>
      <c r="Q5" s="35" t="str">
        <f>IF(E5=32,(H5*G5*6.314)," ")</f>
        <v xml:space="preserve"> </v>
      </c>
      <c r="R5" s="35" t="str">
        <f>IF(E5=40,(H5*G5*9.866)," ")</f>
        <v xml:space="preserve"> </v>
      </c>
    </row>
    <row r="6" spans="1:21" s="11" customFormat="1" ht="12" customHeight="1" thickBot="1" x14ac:dyDescent="0.3">
      <c r="A6" s="49" t="s">
        <v>52</v>
      </c>
      <c r="B6" s="39"/>
      <c r="C6" s="38"/>
      <c r="D6" s="13"/>
      <c r="E6" s="13"/>
      <c r="F6" s="12"/>
      <c r="G6" s="12"/>
      <c r="H6" s="14"/>
      <c r="I6" s="35" t="str">
        <f t="shared" ref="I6:I11" si="0">IF(E6=6,(G6*H6*0.222)," ")</f>
        <v xml:space="preserve"> </v>
      </c>
      <c r="J6" s="35" t="str">
        <f t="shared" ref="J6:J11" si="1">IF(E6=8,(H6*G6*0.395)," ")</f>
        <v xml:space="preserve"> </v>
      </c>
      <c r="K6" s="35" t="str">
        <f t="shared" ref="K6:K11" si="2">IF(E6=10,(G6*H6*0.617)," ")</f>
        <v xml:space="preserve"> </v>
      </c>
      <c r="L6" s="35" t="str">
        <f t="shared" ref="L6:L11" si="3">IF(E6=12,(H6*G6*0.888)," ")</f>
        <v xml:space="preserve"> </v>
      </c>
      <c r="M6" s="35" t="str">
        <f t="shared" ref="M6:M11" si="4">IF(E6=14,(H6*G6*1.208)," ")</f>
        <v xml:space="preserve"> </v>
      </c>
      <c r="N6" s="35" t="str">
        <f t="shared" ref="N6:N11" si="5">IF(E6=16,(H6*G6*1.578)," ")</f>
        <v xml:space="preserve"> </v>
      </c>
      <c r="O6" s="35" t="str">
        <f t="shared" ref="O6:O11" si="6">IF(E6=20,(H6*G6*2.466)," ")</f>
        <v xml:space="preserve"> </v>
      </c>
      <c r="P6" s="35" t="str">
        <f t="shared" ref="P6:P11" si="7">IF(E6=25,(H6*G6*3.854)," ")</f>
        <v xml:space="preserve"> </v>
      </c>
      <c r="Q6" s="35" t="str">
        <f t="shared" ref="Q6:Q11" si="8">IF(E6=32,(H6*G6*6.314)," ")</f>
        <v xml:space="preserve"> </v>
      </c>
      <c r="R6" s="35" t="str">
        <f t="shared" ref="R6:R11" si="9">IF(E6=40,(H6*G6*9.866)," ")</f>
        <v xml:space="preserve"> </v>
      </c>
    </row>
    <row r="7" spans="1:21" s="11" customFormat="1" ht="12" customHeight="1" x14ac:dyDescent="0.25">
      <c r="A7" s="45" t="s">
        <v>37</v>
      </c>
      <c r="B7" s="41"/>
      <c r="C7" s="12">
        <v>5</v>
      </c>
      <c r="D7" s="13" t="s">
        <v>16</v>
      </c>
      <c r="E7" s="52">
        <v>14</v>
      </c>
      <c r="F7" s="12">
        <v>3</v>
      </c>
      <c r="G7" s="12">
        <f t="shared" ref="G7:G9" si="10">F7*C7</f>
        <v>15</v>
      </c>
      <c r="H7" s="14">
        <f>3.41+50*0.014</f>
        <v>4.1100000000000003</v>
      </c>
      <c r="I7" s="35" t="str">
        <f t="shared" si="0"/>
        <v xml:space="preserve"> </v>
      </c>
      <c r="J7" s="35" t="str">
        <f t="shared" si="1"/>
        <v xml:space="preserve"> </v>
      </c>
      <c r="K7" s="35" t="str">
        <f t="shared" si="2"/>
        <v xml:space="preserve"> </v>
      </c>
      <c r="L7" s="35" t="str">
        <f t="shared" si="3"/>
        <v xml:space="preserve"> </v>
      </c>
      <c r="M7" s="35">
        <f t="shared" si="4"/>
        <v>74.473200000000006</v>
      </c>
      <c r="N7" s="35" t="str">
        <f t="shared" si="5"/>
        <v xml:space="preserve"> </v>
      </c>
      <c r="O7" s="35" t="str">
        <f t="shared" si="6"/>
        <v xml:space="preserve"> </v>
      </c>
      <c r="P7" s="35" t="str">
        <f t="shared" si="7"/>
        <v xml:space="preserve"> </v>
      </c>
      <c r="Q7" s="35" t="str">
        <f t="shared" si="8"/>
        <v xml:space="preserve"> </v>
      </c>
      <c r="R7" s="35" t="str">
        <f t="shared" si="9"/>
        <v xml:space="preserve"> </v>
      </c>
    </row>
    <row r="8" spans="1:21" s="11" customFormat="1" ht="12" customHeight="1" x14ac:dyDescent="0.25">
      <c r="A8" s="45" t="s">
        <v>38</v>
      </c>
      <c r="B8" s="12"/>
      <c r="C8" s="12">
        <v>43</v>
      </c>
      <c r="D8" s="13" t="s">
        <v>16</v>
      </c>
      <c r="E8" s="52">
        <v>8</v>
      </c>
      <c r="F8" s="12">
        <v>3</v>
      </c>
      <c r="G8" s="12">
        <f t="shared" si="10"/>
        <v>129</v>
      </c>
      <c r="H8" s="14">
        <f>3.14*0.45+10*0.008</f>
        <v>1.4930000000000001</v>
      </c>
      <c r="I8" s="35" t="str">
        <f t="shared" si="0"/>
        <v xml:space="preserve"> </v>
      </c>
      <c r="J8" s="35">
        <f t="shared" si="1"/>
        <v>76.075815000000006</v>
      </c>
      <c r="K8" s="35" t="str">
        <f t="shared" si="2"/>
        <v xml:space="preserve"> </v>
      </c>
      <c r="L8" s="35" t="str">
        <f t="shared" si="3"/>
        <v xml:space="preserve"> </v>
      </c>
      <c r="M8" s="35" t="str">
        <f t="shared" si="4"/>
        <v xml:space="preserve"> </v>
      </c>
      <c r="N8" s="35" t="str">
        <f t="shared" si="5"/>
        <v xml:space="preserve"> </v>
      </c>
      <c r="O8" s="35" t="str">
        <f t="shared" si="6"/>
        <v xml:space="preserve"> </v>
      </c>
      <c r="P8" s="35" t="str">
        <f t="shared" si="7"/>
        <v xml:space="preserve"> </v>
      </c>
      <c r="Q8" s="35" t="str">
        <f t="shared" si="8"/>
        <v xml:space="preserve"> </v>
      </c>
      <c r="R8" s="35" t="str">
        <f t="shared" si="9"/>
        <v xml:space="preserve"> </v>
      </c>
    </row>
    <row r="9" spans="1:21" s="11" customFormat="1" ht="12" customHeight="1" x14ac:dyDescent="0.25">
      <c r="A9" s="45" t="s">
        <v>39</v>
      </c>
      <c r="B9" s="41"/>
      <c r="C9" s="12">
        <v>43</v>
      </c>
      <c r="D9" s="13" t="s">
        <v>16</v>
      </c>
      <c r="E9" s="52">
        <v>8</v>
      </c>
      <c r="F9" s="12">
        <v>6</v>
      </c>
      <c r="G9" s="12">
        <f t="shared" si="10"/>
        <v>258</v>
      </c>
      <c r="H9" s="14">
        <f>0.45+10*0.008</f>
        <v>0.53</v>
      </c>
      <c r="I9" s="35" t="str">
        <f t="shared" si="0"/>
        <v xml:space="preserve"> </v>
      </c>
      <c r="J9" s="35">
        <f t="shared" si="1"/>
        <v>54.012300000000003</v>
      </c>
      <c r="K9" s="35" t="str">
        <f t="shared" si="2"/>
        <v xml:space="preserve"> </v>
      </c>
      <c r="L9" s="35" t="str">
        <f t="shared" si="3"/>
        <v xml:space="preserve"> </v>
      </c>
      <c r="M9" s="35" t="str">
        <f t="shared" si="4"/>
        <v xml:space="preserve"> </v>
      </c>
      <c r="N9" s="35" t="str">
        <f t="shared" si="5"/>
        <v xml:space="preserve"> </v>
      </c>
      <c r="O9" s="35" t="str">
        <f t="shared" si="6"/>
        <v xml:space="preserve"> </v>
      </c>
      <c r="P9" s="35" t="str">
        <f t="shared" si="7"/>
        <v xml:space="preserve"> </v>
      </c>
      <c r="Q9" s="35" t="str">
        <f t="shared" si="8"/>
        <v xml:space="preserve"> </v>
      </c>
      <c r="R9" s="35" t="str">
        <f t="shared" si="9"/>
        <v xml:space="preserve"> </v>
      </c>
    </row>
    <row r="10" spans="1:21" s="11" customFormat="1" ht="12" customHeight="1" x14ac:dyDescent="0.25">
      <c r="A10" s="45"/>
      <c r="B10" s="41"/>
      <c r="C10" s="12"/>
      <c r="D10" s="13"/>
      <c r="E10" s="13"/>
      <c r="F10" s="12"/>
      <c r="G10" s="12"/>
      <c r="H10" s="14"/>
      <c r="I10" s="35" t="str">
        <f t="shared" si="0"/>
        <v xml:space="preserve"> </v>
      </c>
      <c r="J10" s="35" t="str">
        <f t="shared" si="1"/>
        <v xml:space="preserve"> </v>
      </c>
      <c r="K10" s="35" t="str">
        <f t="shared" si="2"/>
        <v xml:space="preserve"> </v>
      </c>
      <c r="L10" s="35" t="str">
        <f t="shared" si="3"/>
        <v xml:space="preserve"> </v>
      </c>
      <c r="M10" s="35" t="str">
        <f t="shared" si="4"/>
        <v xml:space="preserve"> </v>
      </c>
      <c r="N10" s="35" t="str">
        <f t="shared" si="5"/>
        <v xml:space="preserve"> </v>
      </c>
      <c r="O10" s="35" t="str">
        <f t="shared" si="6"/>
        <v xml:space="preserve"> </v>
      </c>
      <c r="P10" s="35" t="str">
        <f t="shared" si="7"/>
        <v xml:space="preserve"> </v>
      </c>
      <c r="Q10" s="35" t="str">
        <f t="shared" si="8"/>
        <v xml:space="preserve"> </v>
      </c>
      <c r="R10" s="35" t="str">
        <f t="shared" si="9"/>
        <v xml:space="preserve"> </v>
      </c>
    </row>
    <row r="11" spans="1:21" s="11" customFormat="1" ht="12" customHeight="1" thickBot="1" x14ac:dyDescent="0.3">
      <c r="A11" s="53"/>
      <c r="B11" s="15"/>
      <c r="C11" s="15"/>
      <c r="D11" s="16"/>
      <c r="E11" s="16"/>
      <c r="F11" s="15"/>
      <c r="G11" s="15"/>
      <c r="H11" s="42"/>
      <c r="I11" s="35" t="str">
        <f t="shared" si="0"/>
        <v xml:space="preserve"> </v>
      </c>
      <c r="J11" s="35" t="str">
        <f t="shared" si="1"/>
        <v xml:space="preserve"> </v>
      </c>
      <c r="K11" s="35" t="str">
        <f t="shared" si="2"/>
        <v xml:space="preserve"> </v>
      </c>
      <c r="L11" s="35" t="str">
        <f t="shared" si="3"/>
        <v xml:space="preserve"> </v>
      </c>
      <c r="M11" s="35" t="str">
        <f t="shared" si="4"/>
        <v xml:space="preserve"> </v>
      </c>
      <c r="N11" s="35" t="str">
        <f t="shared" si="5"/>
        <v xml:space="preserve"> </v>
      </c>
      <c r="O11" s="35" t="str">
        <f t="shared" si="6"/>
        <v xml:space="preserve"> </v>
      </c>
      <c r="P11" s="35" t="str">
        <f t="shared" si="7"/>
        <v xml:space="preserve"> </v>
      </c>
      <c r="Q11" s="35" t="str">
        <f t="shared" si="8"/>
        <v xml:space="preserve"> </v>
      </c>
      <c r="R11" s="35" t="str">
        <f t="shared" si="9"/>
        <v xml:space="preserve"> </v>
      </c>
    </row>
    <row r="12" spans="1:21" ht="17.25" customHeight="1" x14ac:dyDescent="0.25">
      <c r="A12" s="68" t="s">
        <v>17</v>
      </c>
      <c r="B12" s="69"/>
      <c r="C12" s="69"/>
      <c r="D12" s="69"/>
      <c r="E12" s="69"/>
      <c r="F12" s="69"/>
      <c r="G12" s="69"/>
      <c r="H12" s="70"/>
      <c r="I12" s="48">
        <v>0.222</v>
      </c>
      <c r="J12" s="17">
        <v>0.39500000000000002</v>
      </c>
      <c r="K12" s="17">
        <v>0.61699999999999999</v>
      </c>
      <c r="L12" s="17">
        <v>0.88800000000000001</v>
      </c>
      <c r="M12" s="17">
        <v>1.208</v>
      </c>
      <c r="N12" s="17">
        <v>1.5780000000000001</v>
      </c>
      <c r="O12" s="17">
        <v>2.4660000000000002</v>
      </c>
      <c r="P12" s="17">
        <v>3.8540000000000001</v>
      </c>
      <c r="Q12" s="17">
        <v>6.3140000000000001</v>
      </c>
      <c r="R12" s="17">
        <v>9.8659999999999997</v>
      </c>
      <c r="T12" s="43"/>
      <c r="U12" s="43"/>
    </row>
    <row r="13" spans="1:21" ht="15" customHeight="1" thickBot="1" x14ac:dyDescent="0.3">
      <c r="A13" s="71" t="s">
        <v>18</v>
      </c>
      <c r="B13" s="72"/>
      <c r="C13" s="72"/>
      <c r="D13" s="72"/>
      <c r="E13" s="72"/>
      <c r="F13" s="72"/>
      <c r="G13" s="72"/>
      <c r="H13" s="73"/>
      <c r="I13" s="47">
        <f>SUM(I5:I11)</f>
        <v>0</v>
      </c>
      <c r="J13" s="47">
        <f t="shared" ref="J13:R13" si="11">SUM(J5:J11)</f>
        <v>130.08811500000002</v>
      </c>
      <c r="K13" s="47">
        <f t="shared" si="11"/>
        <v>0</v>
      </c>
      <c r="L13" s="47">
        <f t="shared" si="11"/>
        <v>0</v>
      </c>
      <c r="M13" s="47">
        <f t="shared" si="11"/>
        <v>74.473200000000006</v>
      </c>
      <c r="N13" s="47">
        <f t="shared" si="11"/>
        <v>0</v>
      </c>
      <c r="O13" s="47">
        <f t="shared" si="11"/>
        <v>0</v>
      </c>
      <c r="P13" s="47">
        <f t="shared" si="11"/>
        <v>0</v>
      </c>
      <c r="Q13" s="47">
        <f t="shared" si="11"/>
        <v>0</v>
      </c>
      <c r="R13" s="47">
        <f t="shared" si="11"/>
        <v>0</v>
      </c>
      <c r="T13" s="43"/>
      <c r="U13" s="43"/>
    </row>
    <row r="14" spans="1:21" s="19" customFormat="1" ht="16.5" customHeight="1" thickBot="1" x14ac:dyDescent="0.25">
      <c r="A14" s="74" t="s">
        <v>19</v>
      </c>
      <c r="B14" s="75"/>
      <c r="C14" s="75"/>
      <c r="D14" s="75"/>
      <c r="E14" s="75"/>
      <c r="F14" s="75"/>
      <c r="G14" s="75"/>
      <c r="H14" s="76"/>
      <c r="I14" s="25"/>
      <c r="J14" s="18"/>
      <c r="K14" s="18"/>
      <c r="L14" s="18"/>
      <c r="M14" s="18"/>
      <c r="N14" s="18"/>
      <c r="O14" s="18"/>
      <c r="P14" s="25"/>
      <c r="Q14" s="25"/>
      <c r="R14" s="44">
        <f>(SUM(I13:R13))</f>
        <v>204.56131500000004</v>
      </c>
      <c r="T14" s="50"/>
      <c r="U14" s="50"/>
    </row>
    <row r="15" spans="1:21" x14ac:dyDescent="0.25">
      <c r="Q15" t="s">
        <v>27</v>
      </c>
      <c r="R15" s="46">
        <f>0.19*3*3.4</f>
        <v>1.9380000000000002</v>
      </c>
    </row>
    <row r="16" spans="1:21" x14ac:dyDescent="0.25">
      <c r="Q16" t="s">
        <v>28</v>
      </c>
      <c r="R16" s="54">
        <f>R14/R15</f>
        <v>105.55279411764707</v>
      </c>
    </row>
    <row r="17" spans="1:21" ht="15.75" thickBot="1" x14ac:dyDescent="0.3"/>
    <row r="18" spans="1:21" s="10" customFormat="1" ht="21" customHeight="1" thickBot="1" x14ac:dyDescent="0.3">
      <c r="A18" s="80" t="s">
        <v>2</v>
      </c>
      <c r="B18" s="82" t="s">
        <v>3</v>
      </c>
      <c r="C18" s="84" t="s">
        <v>4</v>
      </c>
      <c r="D18" s="86" t="s">
        <v>5</v>
      </c>
      <c r="E18" s="86"/>
      <c r="F18" s="88" t="s">
        <v>6</v>
      </c>
      <c r="G18" s="90" t="s">
        <v>7</v>
      </c>
      <c r="H18" s="92" t="s">
        <v>8</v>
      </c>
      <c r="I18" s="77" t="s">
        <v>9</v>
      </c>
      <c r="J18" s="78"/>
      <c r="K18" s="78"/>
      <c r="L18" s="78"/>
      <c r="M18" s="78"/>
      <c r="N18" s="78"/>
      <c r="O18" s="78"/>
      <c r="P18" s="78"/>
      <c r="Q18" s="78"/>
      <c r="R18" s="79"/>
    </row>
    <row r="19" spans="1:21" s="10" customFormat="1" ht="15.75" customHeight="1" thickBot="1" x14ac:dyDescent="0.3">
      <c r="A19" s="81"/>
      <c r="B19" s="83"/>
      <c r="C19" s="85"/>
      <c r="D19" s="87"/>
      <c r="E19" s="87"/>
      <c r="F19" s="89"/>
      <c r="G19" s="91"/>
      <c r="H19" s="93"/>
      <c r="I19" s="36" t="s">
        <v>10</v>
      </c>
      <c r="J19" s="36" t="s">
        <v>11</v>
      </c>
      <c r="K19" s="36" t="s">
        <v>20</v>
      </c>
      <c r="L19" s="36" t="s">
        <v>21</v>
      </c>
      <c r="M19" s="36" t="s">
        <v>22</v>
      </c>
      <c r="N19" s="36" t="s">
        <v>23</v>
      </c>
      <c r="O19" s="36" t="s">
        <v>12</v>
      </c>
      <c r="P19" s="36" t="s">
        <v>24</v>
      </c>
      <c r="Q19" s="36" t="s">
        <v>13</v>
      </c>
      <c r="R19" s="37" t="s">
        <v>14</v>
      </c>
    </row>
    <row r="20" spans="1:21" s="11" customFormat="1" ht="14.25" customHeight="1" thickBot="1" x14ac:dyDescent="0.3">
      <c r="A20" s="51" t="s">
        <v>15</v>
      </c>
      <c r="B20" s="33"/>
      <c r="C20" s="33"/>
      <c r="D20" s="33"/>
      <c r="E20" s="33"/>
      <c r="F20" s="33"/>
      <c r="G20" s="33"/>
      <c r="H20" s="34"/>
      <c r="I20" s="35" t="str">
        <f>IF(E20=6,(G20*H20*0.222)," ")</f>
        <v xml:space="preserve"> </v>
      </c>
      <c r="J20" s="35" t="str">
        <f>IF(E20=8,(H20*G20*0.395)," ")</f>
        <v xml:space="preserve"> </v>
      </c>
      <c r="K20" s="35" t="str">
        <f>IF(E20=10,(G20*H20*0.617)," ")</f>
        <v xml:space="preserve"> </v>
      </c>
      <c r="L20" s="35" t="str">
        <f>IF(E20=12,(H20*G20*0.888)," ")</f>
        <v xml:space="preserve"> </v>
      </c>
      <c r="M20" s="35" t="str">
        <f>IF(E20=14,(H20*G20*1.208)," ")</f>
        <v xml:space="preserve"> </v>
      </c>
      <c r="N20" s="35" t="str">
        <f>IF(E20=16,(H20*G20*1.578)," ")</f>
        <v xml:space="preserve"> </v>
      </c>
      <c r="O20" s="35" t="str">
        <f>IF(E20=20,(H20*G20*2.466)," ")</f>
        <v xml:space="preserve"> </v>
      </c>
      <c r="P20" s="35" t="str">
        <f>IF(E20=25,(H20*G20*3.854)," ")</f>
        <v xml:space="preserve"> </v>
      </c>
      <c r="Q20" s="35" t="str">
        <f>IF(E20=32,(H20*G20*6.314)," ")</f>
        <v xml:space="preserve"> </v>
      </c>
      <c r="R20" s="35" t="str">
        <f>IF(E20=40,(H20*G20*9.866)," ")</f>
        <v xml:space="preserve"> </v>
      </c>
    </row>
    <row r="21" spans="1:21" s="11" customFormat="1" ht="12" customHeight="1" thickBot="1" x14ac:dyDescent="0.3">
      <c r="A21" s="49" t="s">
        <v>53</v>
      </c>
      <c r="B21" s="39"/>
      <c r="C21" s="38"/>
      <c r="D21" s="13"/>
      <c r="E21" s="13"/>
      <c r="F21" s="12"/>
      <c r="G21" s="12"/>
      <c r="H21" s="14"/>
      <c r="I21" s="35" t="str">
        <f t="shared" ref="I21:I25" si="12">IF(E21=6,(G21*H21*0.222)," ")</f>
        <v xml:space="preserve"> </v>
      </c>
      <c r="J21" s="35" t="str">
        <f t="shared" ref="J21:J25" si="13">IF(E21=8,(H21*G21*0.395)," ")</f>
        <v xml:space="preserve"> </v>
      </c>
      <c r="K21" s="35" t="str">
        <f t="shared" ref="K21:K25" si="14">IF(E21=10,(G21*H21*0.617)," ")</f>
        <v xml:space="preserve"> </v>
      </c>
      <c r="L21" s="35" t="str">
        <f t="shared" ref="L21:L25" si="15">IF(E21=12,(H21*G21*0.888)," ")</f>
        <v xml:space="preserve"> </v>
      </c>
      <c r="M21" s="35" t="str">
        <f t="shared" ref="M21:M25" si="16">IF(E21=14,(H21*G21*1.208)," ")</f>
        <v xml:space="preserve"> </v>
      </c>
      <c r="N21" s="35" t="str">
        <f t="shared" ref="N21:N25" si="17">IF(E21=16,(H21*G21*1.578)," ")</f>
        <v xml:space="preserve"> </v>
      </c>
      <c r="O21" s="35" t="str">
        <f t="shared" ref="O21:O25" si="18">IF(E21=20,(H21*G21*2.466)," ")</f>
        <v xml:space="preserve"> </v>
      </c>
      <c r="P21" s="35" t="str">
        <f t="shared" ref="P21:P25" si="19">IF(E21=25,(H21*G21*3.854)," ")</f>
        <v xml:space="preserve"> </v>
      </c>
      <c r="Q21" s="35" t="str">
        <f t="shared" ref="Q21:Q25" si="20">IF(E21=32,(H21*G21*6.314)," ")</f>
        <v xml:space="preserve"> </v>
      </c>
      <c r="R21" s="35" t="str">
        <f t="shared" ref="R21:R25" si="21">IF(E21=40,(H21*G21*9.866)," ")</f>
        <v xml:space="preserve"> </v>
      </c>
    </row>
    <row r="22" spans="1:21" s="11" customFormat="1" ht="12" customHeight="1" x14ac:dyDescent="0.25">
      <c r="A22" s="45" t="s">
        <v>37</v>
      </c>
      <c r="B22" s="41"/>
      <c r="C22" s="12">
        <v>10</v>
      </c>
      <c r="D22" s="13" t="s">
        <v>16</v>
      </c>
      <c r="E22" s="52">
        <v>14</v>
      </c>
      <c r="F22" s="12">
        <v>2</v>
      </c>
      <c r="G22" s="12">
        <f t="shared" ref="G22:G23" si="22">F22*C22</f>
        <v>20</v>
      </c>
      <c r="H22" s="14">
        <f>3.41+50*0.014</f>
        <v>4.1100000000000003</v>
      </c>
      <c r="I22" s="35" t="str">
        <f t="shared" si="12"/>
        <v xml:space="preserve"> </v>
      </c>
      <c r="J22" s="35" t="str">
        <f t="shared" si="13"/>
        <v xml:space="preserve"> </v>
      </c>
      <c r="K22" s="35" t="str">
        <f t="shared" si="14"/>
        <v xml:space="preserve"> </v>
      </c>
      <c r="L22" s="35" t="str">
        <f t="shared" si="15"/>
        <v xml:space="preserve"> </v>
      </c>
      <c r="M22" s="35">
        <f t="shared" si="16"/>
        <v>99.297600000000003</v>
      </c>
      <c r="N22" s="35" t="str">
        <f t="shared" si="17"/>
        <v xml:space="preserve"> </v>
      </c>
      <c r="O22" s="35" t="str">
        <f t="shared" si="18"/>
        <v xml:space="preserve"> </v>
      </c>
      <c r="P22" s="35" t="str">
        <f t="shared" si="19"/>
        <v xml:space="preserve"> </v>
      </c>
      <c r="Q22" s="35" t="str">
        <f t="shared" si="20"/>
        <v xml:space="preserve"> </v>
      </c>
      <c r="R22" s="35" t="str">
        <f t="shared" si="21"/>
        <v xml:space="preserve"> </v>
      </c>
    </row>
    <row r="23" spans="1:21" s="11" customFormat="1" ht="12" customHeight="1" x14ac:dyDescent="0.25">
      <c r="A23" s="45" t="s">
        <v>43</v>
      </c>
      <c r="B23" s="12"/>
      <c r="C23" s="12">
        <v>36</v>
      </c>
      <c r="D23" s="13" t="s">
        <v>16</v>
      </c>
      <c r="E23" s="52">
        <v>8</v>
      </c>
      <c r="F23" s="12">
        <v>2</v>
      </c>
      <c r="G23" s="12">
        <f t="shared" si="22"/>
        <v>72</v>
      </c>
      <c r="H23" s="14">
        <f>0.25*4+0.4*3+10*0.008*4</f>
        <v>2.52</v>
      </c>
      <c r="I23" s="35" t="str">
        <f t="shared" si="12"/>
        <v xml:space="preserve"> </v>
      </c>
      <c r="J23" s="35">
        <f t="shared" si="13"/>
        <v>71.668800000000005</v>
      </c>
      <c r="K23" s="35" t="str">
        <f t="shared" si="14"/>
        <v xml:space="preserve"> </v>
      </c>
      <c r="L23" s="35" t="str">
        <f t="shared" si="15"/>
        <v xml:space="preserve"> </v>
      </c>
      <c r="M23" s="35" t="str">
        <f t="shared" si="16"/>
        <v xml:space="preserve"> </v>
      </c>
      <c r="N23" s="35" t="str">
        <f t="shared" si="17"/>
        <v xml:space="preserve"> </v>
      </c>
      <c r="O23" s="35" t="str">
        <f t="shared" si="18"/>
        <v xml:space="preserve"> </v>
      </c>
      <c r="P23" s="35" t="str">
        <f t="shared" si="19"/>
        <v xml:space="preserve"> </v>
      </c>
      <c r="Q23" s="35" t="str">
        <f t="shared" si="20"/>
        <v xml:space="preserve"> </v>
      </c>
      <c r="R23" s="35" t="str">
        <f t="shared" si="21"/>
        <v xml:space="preserve"> </v>
      </c>
    </row>
    <row r="24" spans="1:21" s="11" customFormat="1" ht="12" customHeight="1" x14ac:dyDescent="0.25">
      <c r="A24" s="45"/>
      <c r="B24" s="41"/>
      <c r="C24" s="12"/>
      <c r="D24" s="13"/>
      <c r="E24" s="13"/>
      <c r="F24" s="12"/>
      <c r="G24" s="12"/>
      <c r="H24" s="14"/>
      <c r="I24" s="35" t="str">
        <f t="shared" si="12"/>
        <v xml:space="preserve"> </v>
      </c>
      <c r="J24" s="35" t="str">
        <f t="shared" si="13"/>
        <v xml:space="preserve"> </v>
      </c>
      <c r="K24" s="35" t="str">
        <f t="shared" si="14"/>
        <v xml:space="preserve"> </v>
      </c>
      <c r="L24" s="35" t="str">
        <f t="shared" si="15"/>
        <v xml:space="preserve"> </v>
      </c>
      <c r="M24" s="35" t="str">
        <f t="shared" si="16"/>
        <v xml:space="preserve"> </v>
      </c>
      <c r="N24" s="35" t="str">
        <f t="shared" si="17"/>
        <v xml:space="preserve"> </v>
      </c>
      <c r="O24" s="35" t="str">
        <f t="shared" si="18"/>
        <v xml:space="preserve"> </v>
      </c>
      <c r="P24" s="35" t="str">
        <f t="shared" si="19"/>
        <v xml:space="preserve"> </v>
      </c>
      <c r="Q24" s="35" t="str">
        <f t="shared" si="20"/>
        <v xml:space="preserve"> </v>
      </c>
      <c r="R24" s="35" t="str">
        <f t="shared" si="21"/>
        <v xml:space="preserve"> </v>
      </c>
    </row>
    <row r="25" spans="1:21" s="11" customFormat="1" ht="12" customHeight="1" thickBot="1" x14ac:dyDescent="0.3">
      <c r="A25" s="53"/>
      <c r="B25" s="15"/>
      <c r="C25" s="15"/>
      <c r="D25" s="16"/>
      <c r="E25" s="16"/>
      <c r="F25" s="15"/>
      <c r="G25" s="15"/>
      <c r="H25" s="42"/>
      <c r="I25" s="35" t="str">
        <f t="shared" si="12"/>
        <v xml:space="preserve"> </v>
      </c>
      <c r="J25" s="35" t="str">
        <f t="shared" si="13"/>
        <v xml:space="preserve"> </v>
      </c>
      <c r="K25" s="35" t="str">
        <f t="shared" si="14"/>
        <v xml:space="preserve"> </v>
      </c>
      <c r="L25" s="35" t="str">
        <f t="shared" si="15"/>
        <v xml:space="preserve"> </v>
      </c>
      <c r="M25" s="35" t="str">
        <f t="shared" si="16"/>
        <v xml:space="preserve"> </v>
      </c>
      <c r="N25" s="35" t="str">
        <f t="shared" si="17"/>
        <v xml:space="preserve"> </v>
      </c>
      <c r="O25" s="35" t="str">
        <f t="shared" si="18"/>
        <v xml:space="preserve"> </v>
      </c>
      <c r="P25" s="35" t="str">
        <f t="shared" si="19"/>
        <v xml:space="preserve"> </v>
      </c>
      <c r="Q25" s="35" t="str">
        <f t="shared" si="20"/>
        <v xml:space="preserve"> </v>
      </c>
      <c r="R25" s="35" t="str">
        <f t="shared" si="21"/>
        <v xml:space="preserve"> </v>
      </c>
    </row>
    <row r="26" spans="1:21" ht="17.25" customHeight="1" x14ac:dyDescent="0.25">
      <c r="A26" s="68" t="s">
        <v>17</v>
      </c>
      <c r="B26" s="69"/>
      <c r="C26" s="69"/>
      <c r="D26" s="69"/>
      <c r="E26" s="69"/>
      <c r="F26" s="69"/>
      <c r="G26" s="69"/>
      <c r="H26" s="70"/>
      <c r="I26" s="48">
        <v>0.222</v>
      </c>
      <c r="J26" s="17">
        <v>0.39500000000000002</v>
      </c>
      <c r="K26" s="17">
        <v>0.61699999999999999</v>
      </c>
      <c r="L26" s="17">
        <v>0.88800000000000001</v>
      </c>
      <c r="M26" s="17">
        <v>1.208</v>
      </c>
      <c r="N26" s="17">
        <v>1.5780000000000001</v>
      </c>
      <c r="O26" s="17">
        <v>2.4660000000000002</v>
      </c>
      <c r="P26" s="17">
        <v>3.8540000000000001</v>
      </c>
      <c r="Q26" s="17">
        <v>6.3140000000000001</v>
      </c>
      <c r="R26" s="17">
        <v>9.8659999999999997</v>
      </c>
      <c r="T26" s="43"/>
      <c r="U26" s="43"/>
    </row>
    <row r="27" spans="1:21" ht="15" customHeight="1" thickBot="1" x14ac:dyDescent="0.3">
      <c r="A27" s="71" t="s">
        <v>18</v>
      </c>
      <c r="B27" s="72"/>
      <c r="C27" s="72"/>
      <c r="D27" s="72"/>
      <c r="E27" s="72"/>
      <c r="F27" s="72"/>
      <c r="G27" s="72"/>
      <c r="H27" s="73"/>
      <c r="I27" s="47">
        <f>SUM(I20:I25)</f>
        <v>0</v>
      </c>
      <c r="J27" s="47">
        <f t="shared" ref="J27:R27" si="23">SUM(J20:J25)</f>
        <v>71.668800000000005</v>
      </c>
      <c r="K27" s="47">
        <f t="shared" si="23"/>
        <v>0</v>
      </c>
      <c r="L27" s="47">
        <f t="shared" si="23"/>
        <v>0</v>
      </c>
      <c r="M27" s="47">
        <f t="shared" si="23"/>
        <v>99.297600000000003</v>
      </c>
      <c r="N27" s="47">
        <f t="shared" si="23"/>
        <v>0</v>
      </c>
      <c r="O27" s="47">
        <f t="shared" si="23"/>
        <v>0</v>
      </c>
      <c r="P27" s="47">
        <f t="shared" si="23"/>
        <v>0</v>
      </c>
      <c r="Q27" s="47">
        <f t="shared" si="23"/>
        <v>0</v>
      </c>
      <c r="R27" s="47">
        <f t="shared" si="23"/>
        <v>0</v>
      </c>
      <c r="T27" s="43"/>
      <c r="U27" s="43"/>
    </row>
    <row r="28" spans="1:21" s="19" customFormat="1" ht="16.5" customHeight="1" thickBot="1" x14ac:dyDescent="0.25">
      <c r="A28" s="74" t="s">
        <v>19</v>
      </c>
      <c r="B28" s="75"/>
      <c r="C28" s="75"/>
      <c r="D28" s="75"/>
      <c r="E28" s="75"/>
      <c r="F28" s="75"/>
      <c r="G28" s="75"/>
      <c r="H28" s="76"/>
      <c r="I28" s="25"/>
      <c r="J28" s="18"/>
      <c r="K28" s="18"/>
      <c r="L28" s="18"/>
      <c r="M28" s="18"/>
      <c r="N28" s="18"/>
      <c r="O28" s="18"/>
      <c r="P28" s="25"/>
      <c r="Q28" s="25"/>
      <c r="R28" s="44">
        <f>(SUM(I27:R27))</f>
        <v>170.96640000000002</v>
      </c>
      <c r="T28" s="50"/>
      <c r="U28" s="50"/>
    </row>
    <row r="29" spans="1:21" x14ac:dyDescent="0.25">
      <c r="Q29" t="s">
        <v>27</v>
      </c>
      <c r="R29" s="46">
        <f>0.45*0.3*3.41*2</f>
        <v>0.92070000000000007</v>
      </c>
    </row>
    <row r="30" spans="1:21" x14ac:dyDescent="0.25">
      <c r="Q30" t="s">
        <v>28</v>
      </c>
      <c r="R30" s="54">
        <f>R28/R29</f>
        <v>185.69175627240145</v>
      </c>
    </row>
    <row r="31" spans="1:21" ht="15.75" thickBot="1" x14ac:dyDescent="0.3"/>
    <row r="32" spans="1:21" s="10" customFormat="1" ht="21" customHeight="1" thickBot="1" x14ac:dyDescent="0.3">
      <c r="A32" s="80" t="s">
        <v>2</v>
      </c>
      <c r="B32" s="82" t="s">
        <v>3</v>
      </c>
      <c r="C32" s="84" t="s">
        <v>4</v>
      </c>
      <c r="D32" s="86" t="s">
        <v>5</v>
      </c>
      <c r="E32" s="86"/>
      <c r="F32" s="88" t="s">
        <v>6</v>
      </c>
      <c r="G32" s="90" t="s">
        <v>7</v>
      </c>
      <c r="H32" s="92" t="s">
        <v>8</v>
      </c>
      <c r="I32" s="77" t="s">
        <v>9</v>
      </c>
      <c r="J32" s="78"/>
      <c r="K32" s="78"/>
      <c r="L32" s="78"/>
      <c r="M32" s="78"/>
      <c r="N32" s="78"/>
      <c r="O32" s="78"/>
      <c r="P32" s="78"/>
      <c r="Q32" s="78"/>
      <c r="R32" s="79"/>
    </row>
    <row r="33" spans="1:21" s="10" customFormat="1" ht="15.75" customHeight="1" thickBot="1" x14ac:dyDescent="0.3">
      <c r="A33" s="81"/>
      <c r="B33" s="83"/>
      <c r="C33" s="85"/>
      <c r="D33" s="87"/>
      <c r="E33" s="87"/>
      <c r="F33" s="89"/>
      <c r="G33" s="91"/>
      <c r="H33" s="93"/>
      <c r="I33" s="36" t="s">
        <v>10</v>
      </c>
      <c r="J33" s="36" t="s">
        <v>11</v>
      </c>
      <c r="K33" s="36" t="s">
        <v>20</v>
      </c>
      <c r="L33" s="36" t="s">
        <v>21</v>
      </c>
      <c r="M33" s="36" t="s">
        <v>22</v>
      </c>
      <c r="N33" s="36" t="s">
        <v>23</v>
      </c>
      <c r="O33" s="36" t="s">
        <v>12</v>
      </c>
      <c r="P33" s="36" t="s">
        <v>24</v>
      </c>
      <c r="Q33" s="36" t="s">
        <v>13</v>
      </c>
      <c r="R33" s="37" t="s">
        <v>14</v>
      </c>
    </row>
    <row r="34" spans="1:21" s="11" customFormat="1" ht="14.25" customHeight="1" thickBot="1" x14ac:dyDescent="0.3">
      <c r="A34" s="51" t="s">
        <v>15</v>
      </c>
      <c r="B34" s="33"/>
      <c r="C34" s="33"/>
      <c r="D34" s="33"/>
      <c r="E34" s="33"/>
      <c r="F34" s="33"/>
      <c r="G34" s="33"/>
      <c r="H34" s="34"/>
      <c r="I34" s="35" t="str">
        <f>IF(E34=6,(G34*H34*0.222)," ")</f>
        <v xml:space="preserve"> </v>
      </c>
      <c r="J34" s="35" t="str">
        <f>IF(E34=8,(H34*G34*0.395)," ")</f>
        <v xml:space="preserve"> </v>
      </c>
      <c r="K34" s="35" t="str">
        <f>IF(E34=10,(G34*H34*0.617)," ")</f>
        <v xml:space="preserve"> </v>
      </c>
      <c r="L34" s="35" t="str">
        <f>IF(E34=12,(H34*G34*0.888)," ")</f>
        <v xml:space="preserve"> </v>
      </c>
      <c r="M34" s="35" t="str">
        <f>IF(E34=14,(H34*G34*1.208)," ")</f>
        <v xml:space="preserve"> </v>
      </c>
      <c r="N34" s="35" t="str">
        <f>IF(E34=16,(H34*G34*1.578)," ")</f>
        <v xml:space="preserve"> </v>
      </c>
      <c r="O34" s="35" t="str">
        <f>IF(E34=20,(H34*G34*2.466)," ")</f>
        <v xml:space="preserve"> </v>
      </c>
      <c r="P34" s="35" t="str">
        <f>IF(E34=25,(H34*G34*3.854)," ")</f>
        <v xml:space="preserve"> </v>
      </c>
      <c r="Q34" s="35" t="str">
        <f>IF(E34=32,(H34*G34*6.314)," ")</f>
        <v xml:space="preserve"> </v>
      </c>
      <c r="R34" s="35" t="str">
        <f>IF(E34=40,(H34*G34*9.866)," ")</f>
        <v xml:space="preserve"> </v>
      </c>
    </row>
    <row r="35" spans="1:21" s="11" customFormat="1" ht="12" customHeight="1" thickBot="1" x14ac:dyDescent="0.3">
      <c r="A35" s="49" t="s">
        <v>54</v>
      </c>
      <c r="B35" s="39"/>
      <c r="C35" s="38"/>
      <c r="D35" s="13"/>
      <c r="E35" s="13"/>
      <c r="F35" s="12"/>
      <c r="G35" s="12"/>
      <c r="H35" s="14"/>
      <c r="I35" s="35" t="str">
        <f t="shared" ref="I35:I39" si="24">IF(E35=6,(G35*H35*0.222)," ")</f>
        <v xml:space="preserve"> </v>
      </c>
      <c r="J35" s="35" t="str">
        <f t="shared" ref="J35:J39" si="25">IF(E35=8,(H35*G35*0.395)," ")</f>
        <v xml:space="preserve"> </v>
      </c>
      <c r="K35" s="35" t="str">
        <f t="shared" ref="K35:K39" si="26">IF(E35=10,(G35*H35*0.617)," ")</f>
        <v xml:space="preserve"> </v>
      </c>
      <c r="L35" s="35" t="str">
        <f t="shared" ref="L35:L39" si="27">IF(E35=12,(H35*G35*0.888)," ")</f>
        <v xml:space="preserve"> </v>
      </c>
      <c r="M35" s="35" t="str">
        <f t="shared" ref="M35:M39" si="28">IF(E35=14,(H35*G35*1.208)," ")</f>
        <v xml:space="preserve"> </v>
      </c>
      <c r="N35" s="35" t="str">
        <f t="shared" ref="N35:N39" si="29">IF(E35=16,(H35*G35*1.578)," ")</f>
        <v xml:space="preserve"> </v>
      </c>
      <c r="O35" s="35" t="str">
        <f t="shared" ref="O35:O39" si="30">IF(E35=20,(H35*G35*2.466)," ")</f>
        <v xml:space="preserve"> </v>
      </c>
      <c r="P35" s="35" t="str">
        <f t="shared" ref="P35:P39" si="31">IF(E35=25,(H35*G35*3.854)," ")</f>
        <v xml:space="preserve"> </v>
      </c>
      <c r="Q35" s="35" t="str">
        <f t="shared" ref="Q35:Q39" si="32">IF(E35=32,(H35*G35*6.314)," ")</f>
        <v xml:space="preserve"> </v>
      </c>
      <c r="R35" s="35" t="str">
        <f t="shared" ref="R35:R39" si="33">IF(E35=40,(H35*G35*9.866)," ")</f>
        <v xml:space="preserve"> </v>
      </c>
    </row>
    <row r="36" spans="1:21" s="11" customFormat="1" ht="12" customHeight="1" x14ac:dyDescent="0.25">
      <c r="A36" s="45" t="s">
        <v>37</v>
      </c>
      <c r="B36" s="41"/>
      <c r="C36" s="12">
        <v>14</v>
      </c>
      <c r="D36" s="13" t="s">
        <v>16</v>
      </c>
      <c r="E36" s="52">
        <v>14</v>
      </c>
      <c r="F36" s="12">
        <v>3</v>
      </c>
      <c r="G36" s="12">
        <f t="shared" ref="G36:G37" si="34">F36*C36</f>
        <v>42</v>
      </c>
      <c r="H36" s="14">
        <f>3.41+50*0.014</f>
        <v>4.1100000000000003</v>
      </c>
      <c r="I36" s="35" t="str">
        <f t="shared" si="24"/>
        <v xml:space="preserve"> </v>
      </c>
      <c r="J36" s="35" t="str">
        <f t="shared" si="25"/>
        <v xml:space="preserve"> </v>
      </c>
      <c r="K36" s="35" t="str">
        <f t="shared" si="26"/>
        <v xml:space="preserve"> </v>
      </c>
      <c r="L36" s="35" t="str">
        <f t="shared" si="27"/>
        <v xml:space="preserve"> </v>
      </c>
      <c r="M36" s="35">
        <f t="shared" si="28"/>
        <v>208.52495999999999</v>
      </c>
      <c r="N36" s="35" t="str">
        <f t="shared" si="29"/>
        <v xml:space="preserve"> </v>
      </c>
      <c r="O36" s="35" t="str">
        <f t="shared" si="30"/>
        <v xml:space="preserve"> </v>
      </c>
      <c r="P36" s="35" t="str">
        <f t="shared" si="31"/>
        <v xml:space="preserve"> </v>
      </c>
      <c r="Q36" s="35" t="str">
        <f t="shared" si="32"/>
        <v xml:space="preserve"> </v>
      </c>
      <c r="R36" s="35" t="str">
        <f t="shared" si="33"/>
        <v xml:space="preserve"> </v>
      </c>
    </row>
    <row r="37" spans="1:21" s="11" customFormat="1" ht="12" customHeight="1" x14ac:dyDescent="0.25">
      <c r="A37" s="45" t="s">
        <v>43</v>
      </c>
      <c r="B37" s="12"/>
      <c r="C37" s="12">
        <v>36</v>
      </c>
      <c r="D37" s="13" t="s">
        <v>16</v>
      </c>
      <c r="E37" s="52">
        <v>8</v>
      </c>
      <c r="F37" s="12">
        <v>3</v>
      </c>
      <c r="G37" s="12">
        <f t="shared" si="34"/>
        <v>108</v>
      </c>
      <c r="H37" s="14">
        <f>0.25*6+0.57*3+10*0.008*6</f>
        <v>3.69</v>
      </c>
      <c r="I37" s="35" t="str">
        <f t="shared" si="24"/>
        <v xml:space="preserve"> </v>
      </c>
      <c r="J37" s="35">
        <f t="shared" si="25"/>
        <v>157.41540000000001</v>
      </c>
      <c r="K37" s="35" t="str">
        <f t="shared" si="26"/>
        <v xml:space="preserve"> </v>
      </c>
      <c r="L37" s="35" t="str">
        <f t="shared" si="27"/>
        <v xml:space="preserve"> </v>
      </c>
      <c r="M37" s="35" t="str">
        <f t="shared" si="28"/>
        <v xml:space="preserve"> </v>
      </c>
      <c r="N37" s="35" t="str">
        <f t="shared" si="29"/>
        <v xml:space="preserve"> </v>
      </c>
      <c r="O37" s="35" t="str">
        <f t="shared" si="30"/>
        <v xml:space="preserve"> </v>
      </c>
      <c r="P37" s="35" t="str">
        <f t="shared" si="31"/>
        <v xml:space="preserve"> </v>
      </c>
      <c r="Q37" s="35" t="str">
        <f t="shared" si="32"/>
        <v xml:space="preserve"> </v>
      </c>
      <c r="R37" s="35" t="str">
        <f t="shared" si="33"/>
        <v xml:space="preserve"> </v>
      </c>
    </row>
    <row r="38" spans="1:21" s="11" customFormat="1" ht="12" customHeight="1" x14ac:dyDescent="0.25">
      <c r="A38" s="45"/>
      <c r="B38" s="41"/>
      <c r="C38" s="12"/>
      <c r="D38" s="13"/>
      <c r="E38" s="13"/>
      <c r="F38" s="12"/>
      <c r="G38" s="12"/>
      <c r="H38" s="14"/>
      <c r="I38" s="35" t="str">
        <f t="shared" si="24"/>
        <v xml:space="preserve"> </v>
      </c>
      <c r="J38" s="35" t="str">
        <f t="shared" si="25"/>
        <v xml:space="preserve"> </v>
      </c>
      <c r="K38" s="35" t="str">
        <f t="shared" si="26"/>
        <v xml:space="preserve"> </v>
      </c>
      <c r="L38" s="35" t="str">
        <f t="shared" si="27"/>
        <v xml:space="preserve"> </v>
      </c>
      <c r="M38" s="35" t="str">
        <f t="shared" si="28"/>
        <v xml:space="preserve"> </v>
      </c>
      <c r="N38" s="35" t="str">
        <f t="shared" si="29"/>
        <v xml:space="preserve"> </v>
      </c>
      <c r="O38" s="35" t="str">
        <f t="shared" si="30"/>
        <v xml:space="preserve"> </v>
      </c>
      <c r="P38" s="35" t="str">
        <f t="shared" si="31"/>
        <v xml:space="preserve"> </v>
      </c>
      <c r="Q38" s="35" t="str">
        <f t="shared" si="32"/>
        <v xml:space="preserve"> </v>
      </c>
      <c r="R38" s="35" t="str">
        <f t="shared" si="33"/>
        <v xml:space="preserve"> </v>
      </c>
    </row>
    <row r="39" spans="1:21" s="11" customFormat="1" ht="12" customHeight="1" thickBot="1" x14ac:dyDescent="0.3">
      <c r="A39" s="53"/>
      <c r="B39" s="15"/>
      <c r="C39" s="15"/>
      <c r="D39" s="16"/>
      <c r="E39" s="16"/>
      <c r="F39" s="15"/>
      <c r="G39" s="15"/>
      <c r="H39" s="42"/>
      <c r="I39" s="35" t="str">
        <f t="shared" si="24"/>
        <v xml:space="preserve"> </v>
      </c>
      <c r="J39" s="35" t="str">
        <f t="shared" si="25"/>
        <v xml:space="preserve"> </v>
      </c>
      <c r="K39" s="35" t="str">
        <f t="shared" si="26"/>
        <v xml:space="preserve"> </v>
      </c>
      <c r="L39" s="35" t="str">
        <f t="shared" si="27"/>
        <v xml:space="preserve"> </v>
      </c>
      <c r="M39" s="35" t="str">
        <f t="shared" si="28"/>
        <v xml:space="preserve"> </v>
      </c>
      <c r="N39" s="35" t="str">
        <f t="shared" si="29"/>
        <v xml:space="preserve"> </v>
      </c>
      <c r="O39" s="35" t="str">
        <f t="shared" si="30"/>
        <v xml:space="preserve"> </v>
      </c>
      <c r="P39" s="35" t="str">
        <f t="shared" si="31"/>
        <v xml:space="preserve"> </v>
      </c>
      <c r="Q39" s="35" t="str">
        <f t="shared" si="32"/>
        <v xml:space="preserve"> </v>
      </c>
      <c r="R39" s="35" t="str">
        <f t="shared" si="33"/>
        <v xml:space="preserve"> </v>
      </c>
    </row>
    <row r="40" spans="1:21" ht="17.25" customHeight="1" x14ac:dyDescent="0.25">
      <c r="A40" s="68" t="s">
        <v>17</v>
      </c>
      <c r="B40" s="69"/>
      <c r="C40" s="69"/>
      <c r="D40" s="69"/>
      <c r="E40" s="69"/>
      <c r="F40" s="69"/>
      <c r="G40" s="69"/>
      <c r="H40" s="70"/>
      <c r="I40" s="48">
        <v>0.222</v>
      </c>
      <c r="J40" s="17">
        <v>0.39500000000000002</v>
      </c>
      <c r="K40" s="17">
        <v>0.61699999999999999</v>
      </c>
      <c r="L40" s="17">
        <v>0.88800000000000001</v>
      </c>
      <c r="M40" s="17">
        <v>1.208</v>
      </c>
      <c r="N40" s="17">
        <v>1.5780000000000001</v>
      </c>
      <c r="O40" s="17">
        <v>2.4660000000000002</v>
      </c>
      <c r="P40" s="17">
        <v>3.8540000000000001</v>
      </c>
      <c r="Q40" s="17">
        <v>6.3140000000000001</v>
      </c>
      <c r="R40" s="17">
        <v>9.8659999999999997</v>
      </c>
      <c r="T40" s="43"/>
      <c r="U40" s="43"/>
    </row>
    <row r="41" spans="1:21" ht="15" customHeight="1" thickBot="1" x14ac:dyDescent="0.3">
      <c r="A41" s="71" t="s">
        <v>18</v>
      </c>
      <c r="B41" s="72"/>
      <c r="C41" s="72"/>
      <c r="D41" s="72"/>
      <c r="E41" s="72"/>
      <c r="F41" s="72"/>
      <c r="G41" s="72"/>
      <c r="H41" s="73"/>
      <c r="I41" s="47">
        <f>SUM(I34:I39)</f>
        <v>0</v>
      </c>
      <c r="J41" s="47">
        <f t="shared" ref="J41:R41" si="35">SUM(J34:J39)</f>
        <v>157.41540000000001</v>
      </c>
      <c r="K41" s="47">
        <f t="shared" si="35"/>
        <v>0</v>
      </c>
      <c r="L41" s="47">
        <f t="shared" si="35"/>
        <v>0</v>
      </c>
      <c r="M41" s="47">
        <f t="shared" si="35"/>
        <v>208.52495999999999</v>
      </c>
      <c r="N41" s="47">
        <f t="shared" si="35"/>
        <v>0</v>
      </c>
      <c r="O41" s="47">
        <f t="shared" si="35"/>
        <v>0</v>
      </c>
      <c r="P41" s="47">
        <f t="shared" si="35"/>
        <v>0</v>
      </c>
      <c r="Q41" s="47">
        <f t="shared" si="35"/>
        <v>0</v>
      </c>
      <c r="R41" s="47">
        <f t="shared" si="35"/>
        <v>0</v>
      </c>
      <c r="T41" s="43"/>
      <c r="U41" s="43"/>
    </row>
    <row r="42" spans="1:21" s="19" customFormat="1" ht="16.5" customHeight="1" thickBot="1" x14ac:dyDescent="0.25">
      <c r="A42" s="74" t="s">
        <v>19</v>
      </c>
      <c r="B42" s="75"/>
      <c r="C42" s="75"/>
      <c r="D42" s="75"/>
      <c r="E42" s="75"/>
      <c r="F42" s="75"/>
      <c r="G42" s="75"/>
      <c r="H42" s="76"/>
      <c r="I42" s="25"/>
      <c r="J42" s="18"/>
      <c r="K42" s="18"/>
      <c r="L42" s="18"/>
      <c r="M42" s="18"/>
      <c r="N42" s="18"/>
      <c r="O42" s="18"/>
      <c r="P42" s="25"/>
      <c r="Q42" s="25"/>
      <c r="R42" s="44">
        <f>(SUM(I41:R41))</f>
        <v>365.94036</v>
      </c>
      <c r="T42" s="50"/>
      <c r="U42" s="50"/>
    </row>
    <row r="43" spans="1:21" x14ac:dyDescent="0.25">
      <c r="Q43" t="s">
        <v>27</v>
      </c>
      <c r="R43" s="46">
        <f>0.62*0.3*3.41*3</f>
        <v>1.9027800000000001</v>
      </c>
    </row>
    <row r="44" spans="1:21" x14ac:dyDescent="0.25">
      <c r="Q44" t="s">
        <v>28</v>
      </c>
      <c r="R44" s="54">
        <f>R42/R43</f>
        <v>192.31879670797463</v>
      </c>
    </row>
    <row r="45" spans="1:21" ht="15.75" thickBot="1" x14ac:dyDescent="0.3"/>
    <row r="46" spans="1:21" s="10" customFormat="1" ht="21" customHeight="1" thickBot="1" x14ac:dyDescent="0.3">
      <c r="A46" s="80" t="s">
        <v>2</v>
      </c>
      <c r="B46" s="82" t="s">
        <v>3</v>
      </c>
      <c r="C46" s="84" t="s">
        <v>4</v>
      </c>
      <c r="D46" s="86" t="s">
        <v>5</v>
      </c>
      <c r="E46" s="86"/>
      <c r="F46" s="88" t="s">
        <v>6</v>
      </c>
      <c r="G46" s="90" t="s">
        <v>7</v>
      </c>
      <c r="H46" s="92" t="s">
        <v>8</v>
      </c>
      <c r="I46" s="77" t="s">
        <v>9</v>
      </c>
      <c r="J46" s="78"/>
      <c r="K46" s="78"/>
      <c r="L46" s="78"/>
      <c r="M46" s="78"/>
      <c r="N46" s="78"/>
      <c r="O46" s="78"/>
      <c r="P46" s="78"/>
      <c r="Q46" s="78"/>
      <c r="R46" s="79"/>
    </row>
    <row r="47" spans="1:21" s="10" customFormat="1" ht="15.75" customHeight="1" thickBot="1" x14ac:dyDescent="0.3">
      <c r="A47" s="81"/>
      <c r="B47" s="83"/>
      <c r="C47" s="85"/>
      <c r="D47" s="87"/>
      <c r="E47" s="87"/>
      <c r="F47" s="89"/>
      <c r="G47" s="91"/>
      <c r="H47" s="93"/>
      <c r="I47" s="36" t="s">
        <v>10</v>
      </c>
      <c r="J47" s="36" t="s">
        <v>11</v>
      </c>
      <c r="K47" s="36" t="s">
        <v>20</v>
      </c>
      <c r="L47" s="36" t="s">
        <v>21</v>
      </c>
      <c r="M47" s="36" t="s">
        <v>22</v>
      </c>
      <c r="N47" s="36" t="s">
        <v>23</v>
      </c>
      <c r="O47" s="36" t="s">
        <v>12</v>
      </c>
      <c r="P47" s="36" t="s">
        <v>24</v>
      </c>
      <c r="Q47" s="36" t="s">
        <v>13</v>
      </c>
      <c r="R47" s="37" t="s">
        <v>14</v>
      </c>
    </row>
    <row r="48" spans="1:21" s="11" customFormat="1" ht="14.25" customHeight="1" thickBot="1" x14ac:dyDescent="0.3">
      <c r="A48" s="51" t="s">
        <v>15</v>
      </c>
      <c r="B48" s="33"/>
      <c r="C48" s="33"/>
      <c r="D48" s="33"/>
      <c r="E48" s="33"/>
      <c r="F48" s="33"/>
      <c r="G48" s="33"/>
      <c r="H48" s="34"/>
      <c r="I48" s="35" t="str">
        <f>IF(E48=6,(G48*H48*0.222)," ")</f>
        <v xml:space="preserve"> </v>
      </c>
      <c r="J48" s="35" t="str">
        <f>IF(E48=8,(H48*G48*0.395)," ")</f>
        <v xml:space="preserve"> </v>
      </c>
      <c r="K48" s="35" t="str">
        <f>IF(E48=10,(G48*H48*0.617)," ")</f>
        <v xml:space="preserve"> </v>
      </c>
      <c r="L48" s="35" t="str">
        <f>IF(E48=12,(H48*G48*0.888)," ")</f>
        <v xml:space="preserve"> </v>
      </c>
      <c r="M48" s="35" t="str">
        <f>IF(E48=14,(H48*G48*1.208)," ")</f>
        <v xml:space="preserve"> </v>
      </c>
      <c r="N48" s="35" t="str">
        <f>IF(E48=16,(H48*G48*1.578)," ")</f>
        <v xml:space="preserve"> </v>
      </c>
      <c r="O48" s="35" t="str">
        <f>IF(E48=20,(H48*G48*2.466)," ")</f>
        <v xml:space="preserve"> </v>
      </c>
      <c r="P48" s="35" t="str">
        <f>IF(E48=25,(H48*G48*3.854)," ")</f>
        <v xml:space="preserve"> </v>
      </c>
      <c r="Q48" s="35" t="str">
        <f>IF(E48=32,(H48*G48*6.314)," ")</f>
        <v xml:space="preserve"> </v>
      </c>
      <c r="R48" s="35" t="str">
        <f>IF(E48=40,(H48*G48*9.866)," ")</f>
        <v xml:space="preserve"> </v>
      </c>
    </row>
    <row r="49" spans="1:21" s="11" customFormat="1" ht="12" customHeight="1" thickBot="1" x14ac:dyDescent="0.3">
      <c r="A49" s="49" t="s">
        <v>55</v>
      </c>
      <c r="B49" s="39"/>
      <c r="C49" s="38"/>
      <c r="D49" s="13"/>
      <c r="E49" s="13"/>
      <c r="F49" s="12"/>
      <c r="G49" s="12"/>
      <c r="H49" s="14"/>
      <c r="I49" s="35" t="str">
        <f t="shared" ref="I49:I53" si="36">IF(E49=6,(G49*H49*0.222)," ")</f>
        <v xml:space="preserve"> </v>
      </c>
      <c r="J49" s="35" t="str">
        <f t="shared" ref="J49:J53" si="37">IF(E49=8,(H49*G49*0.395)," ")</f>
        <v xml:space="preserve"> </v>
      </c>
      <c r="K49" s="35" t="str">
        <f t="shared" ref="K49:K53" si="38">IF(E49=10,(G49*H49*0.617)," ")</f>
        <v xml:space="preserve"> </v>
      </c>
      <c r="L49" s="35" t="str">
        <f t="shared" ref="L49:L53" si="39">IF(E49=12,(H49*G49*0.888)," ")</f>
        <v xml:space="preserve"> </v>
      </c>
      <c r="M49" s="35" t="str">
        <f t="shared" ref="M49:M53" si="40">IF(E49=14,(H49*G49*1.208)," ")</f>
        <v xml:space="preserve"> </v>
      </c>
      <c r="N49" s="35" t="str">
        <f t="shared" ref="N49:N53" si="41">IF(E49=16,(H49*G49*1.578)," ")</f>
        <v xml:space="preserve"> </v>
      </c>
      <c r="O49" s="35" t="str">
        <f t="shared" ref="O49:O53" si="42">IF(E49=20,(H49*G49*2.466)," ")</f>
        <v xml:space="preserve"> </v>
      </c>
      <c r="P49" s="35" t="str">
        <f t="shared" ref="P49:P53" si="43">IF(E49=25,(H49*G49*3.854)," ")</f>
        <v xml:space="preserve"> </v>
      </c>
      <c r="Q49" s="35" t="str">
        <f t="shared" ref="Q49:Q53" si="44">IF(E49=32,(H49*G49*6.314)," ")</f>
        <v xml:space="preserve"> </v>
      </c>
      <c r="R49" s="35" t="str">
        <f t="shared" ref="R49:R53" si="45">IF(E49=40,(H49*G49*9.866)," ")</f>
        <v xml:space="preserve"> </v>
      </c>
    </row>
    <row r="50" spans="1:21" s="11" customFormat="1" ht="12" customHeight="1" x14ac:dyDescent="0.25">
      <c r="A50" s="45" t="s">
        <v>37</v>
      </c>
      <c r="B50" s="41"/>
      <c r="C50" s="12">
        <v>20</v>
      </c>
      <c r="D50" s="13" t="s">
        <v>16</v>
      </c>
      <c r="E50" s="52">
        <v>14</v>
      </c>
      <c r="F50" s="12">
        <v>2</v>
      </c>
      <c r="G50" s="12">
        <f t="shared" ref="G50:G51" si="46">F50*C50</f>
        <v>40</v>
      </c>
      <c r="H50" s="14">
        <f>3.41+50*0.014</f>
        <v>4.1100000000000003</v>
      </c>
      <c r="I50" s="35" t="str">
        <f t="shared" si="36"/>
        <v xml:space="preserve"> </v>
      </c>
      <c r="J50" s="35" t="str">
        <f t="shared" si="37"/>
        <v xml:space="preserve"> </v>
      </c>
      <c r="K50" s="35" t="str">
        <f t="shared" si="38"/>
        <v xml:space="preserve"> </v>
      </c>
      <c r="L50" s="35" t="str">
        <f t="shared" si="39"/>
        <v xml:space="preserve"> </v>
      </c>
      <c r="M50" s="35">
        <f t="shared" si="40"/>
        <v>198.59520000000001</v>
      </c>
      <c r="N50" s="35" t="str">
        <f t="shared" si="41"/>
        <v xml:space="preserve"> </v>
      </c>
      <c r="O50" s="35" t="str">
        <f t="shared" si="42"/>
        <v xml:space="preserve"> </v>
      </c>
      <c r="P50" s="35" t="str">
        <f t="shared" si="43"/>
        <v xml:space="preserve"> </v>
      </c>
      <c r="Q50" s="35" t="str">
        <f t="shared" si="44"/>
        <v xml:space="preserve"> </v>
      </c>
      <c r="R50" s="35" t="str">
        <f t="shared" si="45"/>
        <v xml:space="preserve"> </v>
      </c>
    </row>
    <row r="51" spans="1:21" s="11" customFormat="1" ht="12" customHeight="1" x14ac:dyDescent="0.25">
      <c r="A51" s="45" t="s">
        <v>43</v>
      </c>
      <c r="B51" s="12"/>
      <c r="C51" s="12">
        <v>36</v>
      </c>
      <c r="D51" s="13" t="s">
        <v>16</v>
      </c>
      <c r="E51" s="52">
        <v>8</v>
      </c>
      <c r="F51" s="12">
        <v>2</v>
      </c>
      <c r="G51" s="12">
        <f t="shared" si="46"/>
        <v>72</v>
      </c>
      <c r="H51" s="14">
        <f>0.25*9+0.91*3+10*0.008*9</f>
        <v>5.7</v>
      </c>
      <c r="I51" s="35" t="str">
        <f t="shared" si="36"/>
        <v xml:space="preserve"> </v>
      </c>
      <c r="J51" s="35">
        <f t="shared" si="37"/>
        <v>162.10800000000003</v>
      </c>
      <c r="K51" s="35" t="str">
        <f t="shared" si="38"/>
        <v xml:space="preserve"> </v>
      </c>
      <c r="L51" s="35" t="str">
        <f t="shared" si="39"/>
        <v xml:space="preserve"> </v>
      </c>
      <c r="M51" s="35" t="str">
        <f t="shared" si="40"/>
        <v xml:space="preserve"> </v>
      </c>
      <c r="N51" s="35" t="str">
        <f t="shared" si="41"/>
        <v xml:space="preserve"> </v>
      </c>
      <c r="O51" s="35" t="str">
        <f t="shared" si="42"/>
        <v xml:space="preserve"> </v>
      </c>
      <c r="P51" s="35" t="str">
        <f t="shared" si="43"/>
        <v xml:space="preserve"> </v>
      </c>
      <c r="Q51" s="35" t="str">
        <f t="shared" si="44"/>
        <v xml:space="preserve"> </v>
      </c>
      <c r="R51" s="35" t="str">
        <f t="shared" si="45"/>
        <v xml:space="preserve"> </v>
      </c>
    </row>
    <row r="52" spans="1:21" s="11" customFormat="1" ht="12" customHeight="1" x14ac:dyDescent="0.25">
      <c r="A52" s="45"/>
      <c r="B52" s="41"/>
      <c r="C52" s="12"/>
      <c r="D52" s="13"/>
      <c r="E52" s="13"/>
      <c r="F52" s="12"/>
      <c r="G52" s="12"/>
      <c r="H52" s="14"/>
      <c r="I52" s="35" t="str">
        <f t="shared" si="36"/>
        <v xml:space="preserve"> </v>
      </c>
      <c r="J52" s="35" t="str">
        <f t="shared" si="37"/>
        <v xml:space="preserve"> </v>
      </c>
      <c r="K52" s="35" t="str">
        <f t="shared" si="38"/>
        <v xml:space="preserve"> </v>
      </c>
      <c r="L52" s="35" t="str">
        <f t="shared" si="39"/>
        <v xml:space="preserve"> </v>
      </c>
      <c r="M52" s="35" t="str">
        <f t="shared" si="40"/>
        <v xml:space="preserve"> </v>
      </c>
      <c r="N52" s="35" t="str">
        <f t="shared" si="41"/>
        <v xml:space="preserve"> </v>
      </c>
      <c r="O52" s="35" t="str">
        <f t="shared" si="42"/>
        <v xml:space="preserve"> </v>
      </c>
      <c r="P52" s="35" t="str">
        <f t="shared" si="43"/>
        <v xml:space="preserve"> </v>
      </c>
      <c r="Q52" s="35" t="str">
        <f t="shared" si="44"/>
        <v xml:space="preserve"> </v>
      </c>
      <c r="R52" s="35" t="str">
        <f t="shared" si="45"/>
        <v xml:space="preserve"> </v>
      </c>
    </row>
    <row r="53" spans="1:21" s="11" customFormat="1" ht="12" customHeight="1" thickBot="1" x14ac:dyDescent="0.3">
      <c r="A53" s="53"/>
      <c r="B53" s="15"/>
      <c r="C53" s="15"/>
      <c r="D53" s="16"/>
      <c r="E53" s="16"/>
      <c r="F53" s="15"/>
      <c r="G53" s="15"/>
      <c r="H53" s="42"/>
      <c r="I53" s="35" t="str">
        <f t="shared" si="36"/>
        <v xml:space="preserve"> </v>
      </c>
      <c r="J53" s="35" t="str">
        <f t="shared" si="37"/>
        <v xml:space="preserve"> </v>
      </c>
      <c r="K53" s="35" t="str">
        <f t="shared" si="38"/>
        <v xml:space="preserve"> </v>
      </c>
      <c r="L53" s="35" t="str">
        <f t="shared" si="39"/>
        <v xml:space="preserve"> </v>
      </c>
      <c r="M53" s="35" t="str">
        <f t="shared" si="40"/>
        <v xml:space="preserve"> </v>
      </c>
      <c r="N53" s="35" t="str">
        <f t="shared" si="41"/>
        <v xml:space="preserve"> </v>
      </c>
      <c r="O53" s="35" t="str">
        <f t="shared" si="42"/>
        <v xml:space="preserve"> </v>
      </c>
      <c r="P53" s="35" t="str">
        <f t="shared" si="43"/>
        <v xml:space="preserve"> </v>
      </c>
      <c r="Q53" s="35" t="str">
        <f t="shared" si="44"/>
        <v xml:space="preserve"> </v>
      </c>
      <c r="R53" s="35" t="str">
        <f t="shared" si="45"/>
        <v xml:space="preserve"> </v>
      </c>
    </row>
    <row r="54" spans="1:21" ht="17.25" customHeight="1" x14ac:dyDescent="0.25">
      <c r="A54" s="68" t="s">
        <v>17</v>
      </c>
      <c r="B54" s="69"/>
      <c r="C54" s="69"/>
      <c r="D54" s="69"/>
      <c r="E54" s="69"/>
      <c r="F54" s="69"/>
      <c r="G54" s="69"/>
      <c r="H54" s="70"/>
      <c r="I54" s="48">
        <v>0.222</v>
      </c>
      <c r="J54" s="17">
        <v>0.39500000000000002</v>
      </c>
      <c r="K54" s="17">
        <v>0.61699999999999999</v>
      </c>
      <c r="L54" s="17">
        <v>0.88800000000000001</v>
      </c>
      <c r="M54" s="17">
        <v>1.208</v>
      </c>
      <c r="N54" s="17">
        <v>1.5780000000000001</v>
      </c>
      <c r="O54" s="17">
        <v>2.4660000000000002</v>
      </c>
      <c r="P54" s="17">
        <v>3.8540000000000001</v>
      </c>
      <c r="Q54" s="17">
        <v>6.3140000000000001</v>
      </c>
      <c r="R54" s="17">
        <v>9.8659999999999997</v>
      </c>
      <c r="T54" s="43"/>
      <c r="U54" s="43"/>
    </row>
    <row r="55" spans="1:21" ht="15" customHeight="1" thickBot="1" x14ac:dyDescent="0.3">
      <c r="A55" s="71" t="s">
        <v>18</v>
      </c>
      <c r="B55" s="72"/>
      <c r="C55" s="72"/>
      <c r="D55" s="72"/>
      <c r="E55" s="72"/>
      <c r="F55" s="72"/>
      <c r="G55" s="72"/>
      <c r="H55" s="73"/>
      <c r="I55" s="47">
        <f>SUM(I48:I53)</f>
        <v>0</v>
      </c>
      <c r="J55" s="47">
        <f t="shared" ref="J55:R55" si="47">SUM(J48:J53)</f>
        <v>162.10800000000003</v>
      </c>
      <c r="K55" s="47">
        <f t="shared" si="47"/>
        <v>0</v>
      </c>
      <c r="L55" s="47">
        <f t="shared" si="47"/>
        <v>0</v>
      </c>
      <c r="M55" s="47">
        <f t="shared" si="47"/>
        <v>198.59520000000001</v>
      </c>
      <c r="N55" s="47">
        <f t="shared" si="47"/>
        <v>0</v>
      </c>
      <c r="O55" s="47">
        <f t="shared" si="47"/>
        <v>0</v>
      </c>
      <c r="P55" s="47">
        <f t="shared" si="47"/>
        <v>0</v>
      </c>
      <c r="Q55" s="47">
        <f t="shared" si="47"/>
        <v>0</v>
      </c>
      <c r="R55" s="47">
        <f t="shared" si="47"/>
        <v>0</v>
      </c>
      <c r="T55" s="43"/>
      <c r="U55" s="43"/>
    </row>
    <row r="56" spans="1:21" s="19" customFormat="1" ht="16.5" customHeight="1" thickBot="1" x14ac:dyDescent="0.25">
      <c r="A56" s="74" t="s">
        <v>19</v>
      </c>
      <c r="B56" s="75"/>
      <c r="C56" s="75"/>
      <c r="D56" s="75"/>
      <c r="E56" s="75"/>
      <c r="F56" s="75"/>
      <c r="G56" s="75"/>
      <c r="H56" s="76"/>
      <c r="I56" s="25"/>
      <c r="J56" s="18"/>
      <c r="K56" s="18"/>
      <c r="L56" s="18"/>
      <c r="M56" s="18"/>
      <c r="N56" s="18"/>
      <c r="O56" s="18"/>
      <c r="P56" s="25"/>
      <c r="Q56" s="25"/>
      <c r="R56" s="44">
        <f>(SUM(I55:R55))</f>
        <v>360.70320000000004</v>
      </c>
      <c r="T56" s="50"/>
      <c r="U56" s="50"/>
    </row>
    <row r="57" spans="1:21" x14ac:dyDescent="0.25">
      <c r="Q57" t="s">
        <v>27</v>
      </c>
      <c r="R57" s="46">
        <f>0.96*0.3*3.41*2</f>
        <v>1.9641599999999999</v>
      </c>
    </row>
    <row r="58" spans="1:21" x14ac:dyDescent="0.25">
      <c r="Q58" t="s">
        <v>28</v>
      </c>
      <c r="R58" s="54">
        <f>R56/R57</f>
        <v>183.64247311827961</v>
      </c>
    </row>
    <row r="61" spans="1:21" x14ac:dyDescent="0.25">
      <c r="H61" s="23" t="s">
        <v>56</v>
      </c>
      <c r="I61" s="24">
        <f>0.6*2+0.45</f>
        <v>1.65</v>
      </c>
      <c r="J61" s="24" t="s">
        <v>59</v>
      </c>
      <c r="L61" s="24">
        <f>I61/0.07</f>
        <v>23.571428571428569</v>
      </c>
    </row>
    <row r="62" spans="1:21" x14ac:dyDescent="0.25">
      <c r="H62" s="23" t="s">
        <v>57</v>
      </c>
      <c r="I62" s="24">
        <v>1.76</v>
      </c>
      <c r="J62" s="24" t="s">
        <v>58</v>
      </c>
      <c r="L62" s="24">
        <f>I62/0.15</f>
        <v>11.733333333333334</v>
      </c>
    </row>
  </sheetData>
  <mergeCells count="45">
    <mergeCell ref="A56:H56"/>
    <mergeCell ref="H32:H33"/>
    <mergeCell ref="I32:R32"/>
    <mergeCell ref="A40:H40"/>
    <mergeCell ref="A41:H41"/>
    <mergeCell ref="A42:H42"/>
    <mergeCell ref="A46:A47"/>
    <mergeCell ref="B46:B47"/>
    <mergeCell ref="C46:C47"/>
    <mergeCell ref="D46:E47"/>
    <mergeCell ref="F46:F47"/>
    <mergeCell ref="G46:G47"/>
    <mergeCell ref="H46:H47"/>
    <mergeCell ref="I46:R46"/>
    <mergeCell ref="A54:H54"/>
    <mergeCell ref="A55:H55"/>
    <mergeCell ref="I18:R18"/>
    <mergeCell ref="A26:H26"/>
    <mergeCell ref="A27:H27"/>
    <mergeCell ref="A28:H28"/>
    <mergeCell ref="A32:A33"/>
    <mergeCell ref="B32:B33"/>
    <mergeCell ref="C32:C33"/>
    <mergeCell ref="D32:E33"/>
    <mergeCell ref="F32:F33"/>
    <mergeCell ref="G32:G33"/>
    <mergeCell ref="A12:H12"/>
    <mergeCell ref="A13:H13"/>
    <mergeCell ref="A14:H14"/>
    <mergeCell ref="A18:A19"/>
    <mergeCell ref="B18:B19"/>
    <mergeCell ref="C18:C19"/>
    <mergeCell ref="D18:E19"/>
    <mergeCell ref="F18:F19"/>
    <mergeCell ref="G18:G19"/>
    <mergeCell ref="H18:H19"/>
    <mergeCell ref="L2:M2"/>
    <mergeCell ref="A3:A4"/>
    <mergeCell ref="B3:B4"/>
    <mergeCell ref="C3:C4"/>
    <mergeCell ref="D3:E4"/>
    <mergeCell ref="F3:F4"/>
    <mergeCell ref="G3:G4"/>
    <mergeCell ref="H3:H4"/>
    <mergeCell ref="I3:R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U152"/>
  <sheetViews>
    <sheetView view="pageBreakPreview" zoomScale="90" zoomScaleNormal="85" zoomScaleSheetLayoutView="90" workbookViewId="0">
      <selection activeCell="A8" sqref="A8"/>
    </sheetView>
  </sheetViews>
  <sheetFormatPr baseColWidth="10" defaultRowHeight="15" x14ac:dyDescent="0.25"/>
  <cols>
    <col min="1" max="1" width="26.42578125" customWidth="1"/>
    <col min="2" max="2" width="3.42578125" style="20" customWidth="1"/>
    <col min="3" max="3" width="5" style="21" customWidth="1"/>
    <col min="4" max="4" width="4.5703125" style="22" customWidth="1"/>
    <col min="5" max="6" width="4" style="22" customWidth="1"/>
    <col min="7" max="7" width="4.85546875" style="21" customWidth="1"/>
    <col min="8" max="8" width="7.28515625" style="23" customWidth="1"/>
    <col min="9" max="10" width="12.140625" style="24" customWidth="1"/>
    <col min="11" max="11" width="11.42578125" style="24" customWidth="1"/>
    <col min="12" max="12" width="10.42578125" style="24" customWidth="1"/>
    <col min="13" max="13" width="12.140625" style="24" customWidth="1"/>
    <col min="14" max="14" width="13.7109375" style="24" customWidth="1"/>
    <col min="15" max="15" width="13.42578125" style="24" customWidth="1"/>
    <col min="16" max="16" width="12" style="24" customWidth="1"/>
    <col min="17" max="17" width="13.42578125" customWidth="1"/>
    <col min="18" max="18" width="14.140625" customWidth="1"/>
    <col min="19" max="19" width="6.28515625" customWidth="1"/>
    <col min="20" max="20" width="13.5703125" customWidth="1"/>
    <col min="21" max="21" width="11.42578125" customWidth="1"/>
    <col min="257" max="257" width="22.5703125" customWidth="1"/>
    <col min="258" max="258" width="3.42578125" customWidth="1"/>
    <col min="259" max="259" width="5.140625" customWidth="1"/>
    <col min="260" max="260" width="4.5703125" customWidth="1"/>
    <col min="261" max="262" width="4" customWidth="1"/>
    <col min="263" max="263" width="6.140625" customWidth="1"/>
    <col min="264" max="264" width="7.28515625" customWidth="1"/>
    <col min="265" max="265" width="9.42578125" customWidth="1"/>
    <col min="266" max="266" width="9.5703125" bestFit="1" customWidth="1"/>
    <col min="267" max="267" width="12.85546875" bestFit="1" customWidth="1"/>
    <col min="268" max="268" width="13.42578125" customWidth="1"/>
    <col min="269" max="269" width="13" customWidth="1"/>
    <col min="270" max="270" width="12.5703125" customWidth="1"/>
    <col min="271" max="272" width="14.140625" customWidth="1"/>
    <col min="273" max="273" width="13.42578125" bestFit="1" customWidth="1"/>
    <col min="274" max="274" width="15.42578125" customWidth="1"/>
    <col min="513" max="513" width="22.5703125" customWidth="1"/>
    <col min="514" max="514" width="3.42578125" customWidth="1"/>
    <col min="515" max="515" width="5.140625" customWidth="1"/>
    <col min="516" max="516" width="4.5703125" customWidth="1"/>
    <col min="517" max="518" width="4" customWidth="1"/>
    <col min="519" max="519" width="6.140625" customWidth="1"/>
    <col min="520" max="520" width="7.28515625" customWidth="1"/>
    <col min="521" max="521" width="9.42578125" customWidth="1"/>
    <col min="522" max="522" width="9.5703125" bestFit="1" customWidth="1"/>
    <col min="523" max="523" width="12.85546875" bestFit="1" customWidth="1"/>
    <col min="524" max="524" width="13.42578125" customWidth="1"/>
    <col min="525" max="525" width="13" customWidth="1"/>
    <col min="526" max="526" width="12.5703125" customWidth="1"/>
    <col min="527" max="528" width="14.140625" customWidth="1"/>
    <col min="529" max="529" width="13.42578125" bestFit="1" customWidth="1"/>
    <col min="530" max="530" width="15.42578125" customWidth="1"/>
    <col min="769" max="769" width="22.5703125" customWidth="1"/>
    <col min="770" max="770" width="3.42578125" customWidth="1"/>
    <col min="771" max="771" width="5.140625" customWidth="1"/>
    <col min="772" max="772" width="4.5703125" customWidth="1"/>
    <col min="773" max="774" width="4" customWidth="1"/>
    <col min="775" max="775" width="6.140625" customWidth="1"/>
    <col min="776" max="776" width="7.28515625" customWidth="1"/>
    <col min="777" max="777" width="9.42578125" customWidth="1"/>
    <col min="778" max="778" width="9.5703125" bestFit="1" customWidth="1"/>
    <col min="779" max="779" width="12.85546875" bestFit="1" customWidth="1"/>
    <col min="780" max="780" width="13.42578125" customWidth="1"/>
    <col min="781" max="781" width="13" customWidth="1"/>
    <col min="782" max="782" width="12.5703125" customWidth="1"/>
    <col min="783" max="784" width="14.140625" customWidth="1"/>
    <col min="785" max="785" width="13.42578125" bestFit="1" customWidth="1"/>
    <col min="786" max="786" width="15.42578125" customWidth="1"/>
    <col min="1025" max="1025" width="22.5703125" customWidth="1"/>
    <col min="1026" max="1026" width="3.42578125" customWidth="1"/>
    <col min="1027" max="1027" width="5.140625" customWidth="1"/>
    <col min="1028" max="1028" width="4.5703125" customWidth="1"/>
    <col min="1029" max="1030" width="4" customWidth="1"/>
    <col min="1031" max="1031" width="6.140625" customWidth="1"/>
    <col min="1032" max="1032" width="7.28515625" customWidth="1"/>
    <col min="1033" max="1033" width="9.42578125" customWidth="1"/>
    <col min="1034" max="1034" width="9.5703125" bestFit="1" customWidth="1"/>
    <col min="1035" max="1035" width="12.85546875" bestFit="1" customWidth="1"/>
    <col min="1036" max="1036" width="13.42578125" customWidth="1"/>
    <col min="1037" max="1037" width="13" customWidth="1"/>
    <col min="1038" max="1038" width="12.5703125" customWidth="1"/>
    <col min="1039" max="1040" width="14.140625" customWidth="1"/>
    <col min="1041" max="1041" width="13.42578125" bestFit="1" customWidth="1"/>
    <col min="1042" max="1042" width="15.42578125" customWidth="1"/>
    <col min="1281" max="1281" width="22.5703125" customWidth="1"/>
    <col min="1282" max="1282" width="3.42578125" customWidth="1"/>
    <col min="1283" max="1283" width="5.140625" customWidth="1"/>
    <col min="1284" max="1284" width="4.5703125" customWidth="1"/>
    <col min="1285" max="1286" width="4" customWidth="1"/>
    <col min="1287" max="1287" width="6.140625" customWidth="1"/>
    <col min="1288" max="1288" width="7.28515625" customWidth="1"/>
    <col min="1289" max="1289" width="9.42578125" customWidth="1"/>
    <col min="1290" max="1290" width="9.5703125" bestFit="1" customWidth="1"/>
    <col min="1291" max="1291" width="12.85546875" bestFit="1" customWidth="1"/>
    <col min="1292" max="1292" width="13.42578125" customWidth="1"/>
    <col min="1293" max="1293" width="13" customWidth="1"/>
    <col min="1294" max="1294" width="12.5703125" customWidth="1"/>
    <col min="1295" max="1296" width="14.140625" customWidth="1"/>
    <col min="1297" max="1297" width="13.42578125" bestFit="1" customWidth="1"/>
    <col min="1298" max="1298" width="15.42578125" customWidth="1"/>
    <col min="1537" max="1537" width="22.5703125" customWidth="1"/>
    <col min="1538" max="1538" width="3.42578125" customWidth="1"/>
    <col min="1539" max="1539" width="5.140625" customWidth="1"/>
    <col min="1540" max="1540" width="4.5703125" customWidth="1"/>
    <col min="1541" max="1542" width="4" customWidth="1"/>
    <col min="1543" max="1543" width="6.140625" customWidth="1"/>
    <col min="1544" max="1544" width="7.28515625" customWidth="1"/>
    <col min="1545" max="1545" width="9.42578125" customWidth="1"/>
    <col min="1546" max="1546" width="9.5703125" bestFit="1" customWidth="1"/>
    <col min="1547" max="1547" width="12.85546875" bestFit="1" customWidth="1"/>
    <col min="1548" max="1548" width="13.42578125" customWidth="1"/>
    <col min="1549" max="1549" width="13" customWidth="1"/>
    <col min="1550" max="1550" width="12.5703125" customWidth="1"/>
    <col min="1551" max="1552" width="14.140625" customWidth="1"/>
    <col min="1553" max="1553" width="13.42578125" bestFit="1" customWidth="1"/>
    <col min="1554" max="1554" width="15.42578125" customWidth="1"/>
    <col min="1793" max="1793" width="22.5703125" customWidth="1"/>
    <col min="1794" max="1794" width="3.42578125" customWidth="1"/>
    <col min="1795" max="1795" width="5.140625" customWidth="1"/>
    <col min="1796" max="1796" width="4.5703125" customWidth="1"/>
    <col min="1797" max="1798" width="4" customWidth="1"/>
    <col min="1799" max="1799" width="6.140625" customWidth="1"/>
    <col min="1800" max="1800" width="7.28515625" customWidth="1"/>
    <col min="1801" max="1801" width="9.42578125" customWidth="1"/>
    <col min="1802" max="1802" width="9.5703125" bestFit="1" customWidth="1"/>
    <col min="1803" max="1803" width="12.85546875" bestFit="1" customWidth="1"/>
    <col min="1804" max="1804" width="13.42578125" customWidth="1"/>
    <col min="1805" max="1805" width="13" customWidth="1"/>
    <col min="1806" max="1806" width="12.5703125" customWidth="1"/>
    <col min="1807" max="1808" width="14.140625" customWidth="1"/>
    <col min="1809" max="1809" width="13.42578125" bestFit="1" customWidth="1"/>
    <col min="1810" max="1810" width="15.42578125" customWidth="1"/>
    <col min="2049" max="2049" width="22.5703125" customWidth="1"/>
    <col min="2050" max="2050" width="3.42578125" customWidth="1"/>
    <col min="2051" max="2051" width="5.140625" customWidth="1"/>
    <col min="2052" max="2052" width="4.5703125" customWidth="1"/>
    <col min="2053" max="2054" width="4" customWidth="1"/>
    <col min="2055" max="2055" width="6.140625" customWidth="1"/>
    <col min="2056" max="2056" width="7.28515625" customWidth="1"/>
    <col min="2057" max="2057" width="9.42578125" customWidth="1"/>
    <col min="2058" max="2058" width="9.5703125" bestFit="1" customWidth="1"/>
    <col min="2059" max="2059" width="12.85546875" bestFit="1" customWidth="1"/>
    <col min="2060" max="2060" width="13.42578125" customWidth="1"/>
    <col min="2061" max="2061" width="13" customWidth="1"/>
    <col min="2062" max="2062" width="12.5703125" customWidth="1"/>
    <col min="2063" max="2064" width="14.140625" customWidth="1"/>
    <col min="2065" max="2065" width="13.42578125" bestFit="1" customWidth="1"/>
    <col min="2066" max="2066" width="15.42578125" customWidth="1"/>
    <col min="2305" max="2305" width="22.5703125" customWidth="1"/>
    <col min="2306" max="2306" width="3.42578125" customWidth="1"/>
    <col min="2307" max="2307" width="5.140625" customWidth="1"/>
    <col min="2308" max="2308" width="4.5703125" customWidth="1"/>
    <col min="2309" max="2310" width="4" customWidth="1"/>
    <col min="2311" max="2311" width="6.140625" customWidth="1"/>
    <col min="2312" max="2312" width="7.28515625" customWidth="1"/>
    <col min="2313" max="2313" width="9.42578125" customWidth="1"/>
    <col min="2314" max="2314" width="9.5703125" bestFit="1" customWidth="1"/>
    <col min="2315" max="2315" width="12.85546875" bestFit="1" customWidth="1"/>
    <col min="2316" max="2316" width="13.42578125" customWidth="1"/>
    <col min="2317" max="2317" width="13" customWidth="1"/>
    <col min="2318" max="2318" width="12.5703125" customWidth="1"/>
    <col min="2319" max="2320" width="14.140625" customWidth="1"/>
    <col min="2321" max="2321" width="13.42578125" bestFit="1" customWidth="1"/>
    <col min="2322" max="2322" width="15.42578125" customWidth="1"/>
    <col min="2561" max="2561" width="22.5703125" customWidth="1"/>
    <col min="2562" max="2562" width="3.42578125" customWidth="1"/>
    <col min="2563" max="2563" width="5.140625" customWidth="1"/>
    <col min="2564" max="2564" width="4.5703125" customWidth="1"/>
    <col min="2565" max="2566" width="4" customWidth="1"/>
    <col min="2567" max="2567" width="6.140625" customWidth="1"/>
    <col min="2568" max="2568" width="7.28515625" customWidth="1"/>
    <col min="2569" max="2569" width="9.42578125" customWidth="1"/>
    <col min="2570" max="2570" width="9.5703125" bestFit="1" customWidth="1"/>
    <col min="2571" max="2571" width="12.85546875" bestFit="1" customWidth="1"/>
    <col min="2572" max="2572" width="13.42578125" customWidth="1"/>
    <col min="2573" max="2573" width="13" customWidth="1"/>
    <col min="2574" max="2574" width="12.5703125" customWidth="1"/>
    <col min="2575" max="2576" width="14.140625" customWidth="1"/>
    <col min="2577" max="2577" width="13.42578125" bestFit="1" customWidth="1"/>
    <col min="2578" max="2578" width="15.42578125" customWidth="1"/>
    <col min="2817" max="2817" width="22.5703125" customWidth="1"/>
    <col min="2818" max="2818" width="3.42578125" customWidth="1"/>
    <col min="2819" max="2819" width="5.140625" customWidth="1"/>
    <col min="2820" max="2820" width="4.5703125" customWidth="1"/>
    <col min="2821" max="2822" width="4" customWidth="1"/>
    <col min="2823" max="2823" width="6.140625" customWidth="1"/>
    <col min="2824" max="2824" width="7.28515625" customWidth="1"/>
    <col min="2825" max="2825" width="9.42578125" customWidth="1"/>
    <col min="2826" max="2826" width="9.5703125" bestFit="1" customWidth="1"/>
    <col min="2827" max="2827" width="12.85546875" bestFit="1" customWidth="1"/>
    <col min="2828" max="2828" width="13.42578125" customWidth="1"/>
    <col min="2829" max="2829" width="13" customWidth="1"/>
    <col min="2830" max="2830" width="12.5703125" customWidth="1"/>
    <col min="2831" max="2832" width="14.140625" customWidth="1"/>
    <col min="2833" max="2833" width="13.42578125" bestFit="1" customWidth="1"/>
    <col min="2834" max="2834" width="15.42578125" customWidth="1"/>
    <col min="3073" max="3073" width="22.5703125" customWidth="1"/>
    <col min="3074" max="3074" width="3.42578125" customWidth="1"/>
    <col min="3075" max="3075" width="5.140625" customWidth="1"/>
    <col min="3076" max="3076" width="4.5703125" customWidth="1"/>
    <col min="3077" max="3078" width="4" customWidth="1"/>
    <col min="3079" max="3079" width="6.140625" customWidth="1"/>
    <col min="3080" max="3080" width="7.28515625" customWidth="1"/>
    <col min="3081" max="3081" width="9.42578125" customWidth="1"/>
    <col min="3082" max="3082" width="9.5703125" bestFit="1" customWidth="1"/>
    <col min="3083" max="3083" width="12.85546875" bestFit="1" customWidth="1"/>
    <col min="3084" max="3084" width="13.42578125" customWidth="1"/>
    <col min="3085" max="3085" width="13" customWidth="1"/>
    <col min="3086" max="3086" width="12.5703125" customWidth="1"/>
    <col min="3087" max="3088" width="14.140625" customWidth="1"/>
    <col min="3089" max="3089" width="13.42578125" bestFit="1" customWidth="1"/>
    <col min="3090" max="3090" width="15.42578125" customWidth="1"/>
    <col min="3329" max="3329" width="22.5703125" customWidth="1"/>
    <col min="3330" max="3330" width="3.42578125" customWidth="1"/>
    <col min="3331" max="3331" width="5.140625" customWidth="1"/>
    <col min="3332" max="3332" width="4.5703125" customWidth="1"/>
    <col min="3333" max="3334" width="4" customWidth="1"/>
    <col min="3335" max="3335" width="6.140625" customWidth="1"/>
    <col min="3336" max="3336" width="7.28515625" customWidth="1"/>
    <col min="3337" max="3337" width="9.42578125" customWidth="1"/>
    <col min="3338" max="3338" width="9.5703125" bestFit="1" customWidth="1"/>
    <col min="3339" max="3339" width="12.85546875" bestFit="1" customWidth="1"/>
    <col min="3340" max="3340" width="13.42578125" customWidth="1"/>
    <col min="3341" max="3341" width="13" customWidth="1"/>
    <col min="3342" max="3342" width="12.5703125" customWidth="1"/>
    <col min="3343" max="3344" width="14.140625" customWidth="1"/>
    <col min="3345" max="3345" width="13.42578125" bestFit="1" customWidth="1"/>
    <col min="3346" max="3346" width="15.42578125" customWidth="1"/>
    <col min="3585" max="3585" width="22.5703125" customWidth="1"/>
    <col min="3586" max="3586" width="3.42578125" customWidth="1"/>
    <col min="3587" max="3587" width="5.140625" customWidth="1"/>
    <col min="3588" max="3588" width="4.5703125" customWidth="1"/>
    <col min="3589" max="3590" width="4" customWidth="1"/>
    <col min="3591" max="3591" width="6.140625" customWidth="1"/>
    <col min="3592" max="3592" width="7.28515625" customWidth="1"/>
    <col min="3593" max="3593" width="9.42578125" customWidth="1"/>
    <col min="3594" max="3594" width="9.5703125" bestFit="1" customWidth="1"/>
    <col min="3595" max="3595" width="12.85546875" bestFit="1" customWidth="1"/>
    <col min="3596" max="3596" width="13.42578125" customWidth="1"/>
    <col min="3597" max="3597" width="13" customWidth="1"/>
    <col min="3598" max="3598" width="12.5703125" customWidth="1"/>
    <col min="3599" max="3600" width="14.140625" customWidth="1"/>
    <col min="3601" max="3601" width="13.42578125" bestFit="1" customWidth="1"/>
    <col min="3602" max="3602" width="15.42578125" customWidth="1"/>
    <col min="3841" max="3841" width="22.5703125" customWidth="1"/>
    <col min="3842" max="3842" width="3.42578125" customWidth="1"/>
    <col min="3843" max="3843" width="5.140625" customWidth="1"/>
    <col min="3844" max="3844" width="4.5703125" customWidth="1"/>
    <col min="3845" max="3846" width="4" customWidth="1"/>
    <col min="3847" max="3847" width="6.140625" customWidth="1"/>
    <col min="3848" max="3848" width="7.28515625" customWidth="1"/>
    <col min="3849" max="3849" width="9.42578125" customWidth="1"/>
    <col min="3850" max="3850" width="9.5703125" bestFit="1" customWidth="1"/>
    <col min="3851" max="3851" width="12.85546875" bestFit="1" customWidth="1"/>
    <col min="3852" max="3852" width="13.42578125" customWidth="1"/>
    <col min="3853" max="3853" width="13" customWidth="1"/>
    <col min="3854" max="3854" width="12.5703125" customWidth="1"/>
    <col min="3855" max="3856" width="14.140625" customWidth="1"/>
    <col min="3857" max="3857" width="13.42578125" bestFit="1" customWidth="1"/>
    <col min="3858" max="3858" width="15.42578125" customWidth="1"/>
    <col min="4097" max="4097" width="22.5703125" customWidth="1"/>
    <col min="4098" max="4098" width="3.42578125" customWidth="1"/>
    <col min="4099" max="4099" width="5.140625" customWidth="1"/>
    <col min="4100" max="4100" width="4.5703125" customWidth="1"/>
    <col min="4101" max="4102" width="4" customWidth="1"/>
    <col min="4103" max="4103" width="6.140625" customWidth="1"/>
    <col min="4104" max="4104" width="7.28515625" customWidth="1"/>
    <col min="4105" max="4105" width="9.42578125" customWidth="1"/>
    <col min="4106" max="4106" width="9.5703125" bestFit="1" customWidth="1"/>
    <col min="4107" max="4107" width="12.85546875" bestFit="1" customWidth="1"/>
    <col min="4108" max="4108" width="13.42578125" customWidth="1"/>
    <col min="4109" max="4109" width="13" customWidth="1"/>
    <col min="4110" max="4110" width="12.5703125" customWidth="1"/>
    <col min="4111" max="4112" width="14.140625" customWidth="1"/>
    <col min="4113" max="4113" width="13.42578125" bestFit="1" customWidth="1"/>
    <col min="4114" max="4114" width="15.42578125" customWidth="1"/>
    <col min="4353" max="4353" width="22.5703125" customWidth="1"/>
    <col min="4354" max="4354" width="3.42578125" customWidth="1"/>
    <col min="4355" max="4355" width="5.140625" customWidth="1"/>
    <col min="4356" max="4356" width="4.5703125" customWidth="1"/>
    <col min="4357" max="4358" width="4" customWidth="1"/>
    <col min="4359" max="4359" width="6.140625" customWidth="1"/>
    <col min="4360" max="4360" width="7.28515625" customWidth="1"/>
    <col min="4361" max="4361" width="9.42578125" customWidth="1"/>
    <col min="4362" max="4362" width="9.5703125" bestFit="1" customWidth="1"/>
    <col min="4363" max="4363" width="12.85546875" bestFit="1" customWidth="1"/>
    <col min="4364" max="4364" width="13.42578125" customWidth="1"/>
    <col min="4365" max="4365" width="13" customWidth="1"/>
    <col min="4366" max="4366" width="12.5703125" customWidth="1"/>
    <col min="4367" max="4368" width="14.140625" customWidth="1"/>
    <col min="4369" max="4369" width="13.42578125" bestFit="1" customWidth="1"/>
    <col min="4370" max="4370" width="15.42578125" customWidth="1"/>
    <col min="4609" max="4609" width="22.5703125" customWidth="1"/>
    <col min="4610" max="4610" width="3.42578125" customWidth="1"/>
    <col min="4611" max="4611" width="5.140625" customWidth="1"/>
    <col min="4612" max="4612" width="4.5703125" customWidth="1"/>
    <col min="4613" max="4614" width="4" customWidth="1"/>
    <col min="4615" max="4615" width="6.140625" customWidth="1"/>
    <col min="4616" max="4616" width="7.28515625" customWidth="1"/>
    <col min="4617" max="4617" width="9.42578125" customWidth="1"/>
    <col min="4618" max="4618" width="9.5703125" bestFit="1" customWidth="1"/>
    <col min="4619" max="4619" width="12.85546875" bestFit="1" customWidth="1"/>
    <col min="4620" max="4620" width="13.42578125" customWidth="1"/>
    <col min="4621" max="4621" width="13" customWidth="1"/>
    <col min="4622" max="4622" width="12.5703125" customWidth="1"/>
    <col min="4623" max="4624" width="14.140625" customWidth="1"/>
    <col min="4625" max="4625" width="13.42578125" bestFit="1" customWidth="1"/>
    <col min="4626" max="4626" width="15.42578125" customWidth="1"/>
    <col min="4865" max="4865" width="22.5703125" customWidth="1"/>
    <col min="4866" max="4866" width="3.42578125" customWidth="1"/>
    <col min="4867" max="4867" width="5.140625" customWidth="1"/>
    <col min="4868" max="4868" width="4.5703125" customWidth="1"/>
    <col min="4869" max="4870" width="4" customWidth="1"/>
    <col min="4871" max="4871" width="6.140625" customWidth="1"/>
    <col min="4872" max="4872" width="7.28515625" customWidth="1"/>
    <col min="4873" max="4873" width="9.42578125" customWidth="1"/>
    <col min="4874" max="4874" width="9.5703125" bestFit="1" customWidth="1"/>
    <col min="4875" max="4875" width="12.85546875" bestFit="1" customWidth="1"/>
    <col min="4876" max="4876" width="13.42578125" customWidth="1"/>
    <col min="4877" max="4877" width="13" customWidth="1"/>
    <col min="4878" max="4878" width="12.5703125" customWidth="1"/>
    <col min="4879" max="4880" width="14.140625" customWidth="1"/>
    <col min="4881" max="4881" width="13.42578125" bestFit="1" customWidth="1"/>
    <col min="4882" max="4882" width="15.42578125" customWidth="1"/>
    <col min="5121" max="5121" width="22.5703125" customWidth="1"/>
    <col min="5122" max="5122" width="3.42578125" customWidth="1"/>
    <col min="5123" max="5123" width="5.140625" customWidth="1"/>
    <col min="5124" max="5124" width="4.5703125" customWidth="1"/>
    <col min="5125" max="5126" width="4" customWidth="1"/>
    <col min="5127" max="5127" width="6.140625" customWidth="1"/>
    <col min="5128" max="5128" width="7.28515625" customWidth="1"/>
    <col min="5129" max="5129" width="9.42578125" customWidth="1"/>
    <col min="5130" max="5130" width="9.5703125" bestFit="1" customWidth="1"/>
    <col min="5131" max="5131" width="12.85546875" bestFit="1" customWidth="1"/>
    <col min="5132" max="5132" width="13.42578125" customWidth="1"/>
    <col min="5133" max="5133" width="13" customWidth="1"/>
    <col min="5134" max="5134" width="12.5703125" customWidth="1"/>
    <col min="5135" max="5136" width="14.140625" customWidth="1"/>
    <col min="5137" max="5137" width="13.42578125" bestFit="1" customWidth="1"/>
    <col min="5138" max="5138" width="15.42578125" customWidth="1"/>
    <col min="5377" max="5377" width="22.5703125" customWidth="1"/>
    <col min="5378" max="5378" width="3.42578125" customWidth="1"/>
    <col min="5379" max="5379" width="5.140625" customWidth="1"/>
    <col min="5380" max="5380" width="4.5703125" customWidth="1"/>
    <col min="5381" max="5382" width="4" customWidth="1"/>
    <col min="5383" max="5383" width="6.140625" customWidth="1"/>
    <col min="5384" max="5384" width="7.28515625" customWidth="1"/>
    <col min="5385" max="5385" width="9.42578125" customWidth="1"/>
    <col min="5386" max="5386" width="9.5703125" bestFit="1" customWidth="1"/>
    <col min="5387" max="5387" width="12.85546875" bestFit="1" customWidth="1"/>
    <col min="5388" max="5388" width="13.42578125" customWidth="1"/>
    <col min="5389" max="5389" width="13" customWidth="1"/>
    <col min="5390" max="5390" width="12.5703125" customWidth="1"/>
    <col min="5391" max="5392" width="14.140625" customWidth="1"/>
    <col min="5393" max="5393" width="13.42578125" bestFit="1" customWidth="1"/>
    <col min="5394" max="5394" width="15.42578125" customWidth="1"/>
    <col min="5633" max="5633" width="22.5703125" customWidth="1"/>
    <col min="5634" max="5634" width="3.42578125" customWidth="1"/>
    <col min="5635" max="5635" width="5.140625" customWidth="1"/>
    <col min="5636" max="5636" width="4.5703125" customWidth="1"/>
    <col min="5637" max="5638" width="4" customWidth="1"/>
    <col min="5639" max="5639" width="6.140625" customWidth="1"/>
    <col min="5640" max="5640" width="7.28515625" customWidth="1"/>
    <col min="5641" max="5641" width="9.42578125" customWidth="1"/>
    <col min="5642" max="5642" width="9.5703125" bestFit="1" customWidth="1"/>
    <col min="5643" max="5643" width="12.85546875" bestFit="1" customWidth="1"/>
    <col min="5644" max="5644" width="13.42578125" customWidth="1"/>
    <col min="5645" max="5645" width="13" customWidth="1"/>
    <col min="5646" max="5646" width="12.5703125" customWidth="1"/>
    <col min="5647" max="5648" width="14.140625" customWidth="1"/>
    <col min="5649" max="5649" width="13.42578125" bestFit="1" customWidth="1"/>
    <col min="5650" max="5650" width="15.42578125" customWidth="1"/>
    <col min="5889" max="5889" width="22.5703125" customWidth="1"/>
    <col min="5890" max="5890" width="3.42578125" customWidth="1"/>
    <col min="5891" max="5891" width="5.140625" customWidth="1"/>
    <col min="5892" max="5892" width="4.5703125" customWidth="1"/>
    <col min="5893" max="5894" width="4" customWidth="1"/>
    <col min="5895" max="5895" width="6.140625" customWidth="1"/>
    <col min="5896" max="5896" width="7.28515625" customWidth="1"/>
    <col min="5897" max="5897" width="9.42578125" customWidth="1"/>
    <col min="5898" max="5898" width="9.5703125" bestFit="1" customWidth="1"/>
    <col min="5899" max="5899" width="12.85546875" bestFit="1" customWidth="1"/>
    <col min="5900" max="5900" width="13.42578125" customWidth="1"/>
    <col min="5901" max="5901" width="13" customWidth="1"/>
    <col min="5902" max="5902" width="12.5703125" customWidth="1"/>
    <col min="5903" max="5904" width="14.140625" customWidth="1"/>
    <col min="5905" max="5905" width="13.42578125" bestFit="1" customWidth="1"/>
    <col min="5906" max="5906" width="15.42578125" customWidth="1"/>
    <col min="6145" max="6145" width="22.5703125" customWidth="1"/>
    <col min="6146" max="6146" width="3.42578125" customWidth="1"/>
    <col min="6147" max="6147" width="5.140625" customWidth="1"/>
    <col min="6148" max="6148" width="4.5703125" customWidth="1"/>
    <col min="6149" max="6150" width="4" customWidth="1"/>
    <col min="6151" max="6151" width="6.140625" customWidth="1"/>
    <col min="6152" max="6152" width="7.28515625" customWidth="1"/>
    <col min="6153" max="6153" width="9.42578125" customWidth="1"/>
    <col min="6154" max="6154" width="9.5703125" bestFit="1" customWidth="1"/>
    <col min="6155" max="6155" width="12.85546875" bestFit="1" customWidth="1"/>
    <col min="6156" max="6156" width="13.42578125" customWidth="1"/>
    <col min="6157" max="6157" width="13" customWidth="1"/>
    <col min="6158" max="6158" width="12.5703125" customWidth="1"/>
    <col min="6159" max="6160" width="14.140625" customWidth="1"/>
    <col min="6161" max="6161" width="13.42578125" bestFit="1" customWidth="1"/>
    <col min="6162" max="6162" width="15.42578125" customWidth="1"/>
    <col min="6401" max="6401" width="22.5703125" customWidth="1"/>
    <col min="6402" max="6402" width="3.42578125" customWidth="1"/>
    <col min="6403" max="6403" width="5.140625" customWidth="1"/>
    <col min="6404" max="6404" width="4.5703125" customWidth="1"/>
    <col min="6405" max="6406" width="4" customWidth="1"/>
    <col min="6407" max="6407" width="6.140625" customWidth="1"/>
    <col min="6408" max="6408" width="7.28515625" customWidth="1"/>
    <col min="6409" max="6409" width="9.42578125" customWidth="1"/>
    <col min="6410" max="6410" width="9.5703125" bestFit="1" customWidth="1"/>
    <col min="6411" max="6411" width="12.85546875" bestFit="1" customWidth="1"/>
    <col min="6412" max="6412" width="13.42578125" customWidth="1"/>
    <col min="6413" max="6413" width="13" customWidth="1"/>
    <col min="6414" max="6414" width="12.5703125" customWidth="1"/>
    <col min="6415" max="6416" width="14.140625" customWidth="1"/>
    <col min="6417" max="6417" width="13.42578125" bestFit="1" customWidth="1"/>
    <col min="6418" max="6418" width="15.42578125" customWidth="1"/>
    <col min="6657" max="6657" width="22.5703125" customWidth="1"/>
    <col min="6658" max="6658" width="3.42578125" customWidth="1"/>
    <col min="6659" max="6659" width="5.140625" customWidth="1"/>
    <col min="6660" max="6660" width="4.5703125" customWidth="1"/>
    <col min="6661" max="6662" width="4" customWidth="1"/>
    <col min="6663" max="6663" width="6.140625" customWidth="1"/>
    <col min="6664" max="6664" width="7.28515625" customWidth="1"/>
    <col min="6665" max="6665" width="9.42578125" customWidth="1"/>
    <col min="6666" max="6666" width="9.5703125" bestFit="1" customWidth="1"/>
    <col min="6667" max="6667" width="12.85546875" bestFit="1" customWidth="1"/>
    <col min="6668" max="6668" width="13.42578125" customWidth="1"/>
    <col min="6669" max="6669" width="13" customWidth="1"/>
    <col min="6670" max="6670" width="12.5703125" customWidth="1"/>
    <col min="6671" max="6672" width="14.140625" customWidth="1"/>
    <col min="6673" max="6673" width="13.42578125" bestFit="1" customWidth="1"/>
    <col min="6674" max="6674" width="15.42578125" customWidth="1"/>
    <col min="6913" max="6913" width="22.5703125" customWidth="1"/>
    <col min="6914" max="6914" width="3.42578125" customWidth="1"/>
    <col min="6915" max="6915" width="5.140625" customWidth="1"/>
    <col min="6916" max="6916" width="4.5703125" customWidth="1"/>
    <col min="6917" max="6918" width="4" customWidth="1"/>
    <col min="6919" max="6919" width="6.140625" customWidth="1"/>
    <col min="6920" max="6920" width="7.28515625" customWidth="1"/>
    <col min="6921" max="6921" width="9.42578125" customWidth="1"/>
    <col min="6922" max="6922" width="9.5703125" bestFit="1" customWidth="1"/>
    <col min="6923" max="6923" width="12.85546875" bestFit="1" customWidth="1"/>
    <col min="6924" max="6924" width="13.42578125" customWidth="1"/>
    <col min="6925" max="6925" width="13" customWidth="1"/>
    <col min="6926" max="6926" width="12.5703125" customWidth="1"/>
    <col min="6927" max="6928" width="14.140625" customWidth="1"/>
    <col min="6929" max="6929" width="13.42578125" bestFit="1" customWidth="1"/>
    <col min="6930" max="6930" width="15.42578125" customWidth="1"/>
    <col min="7169" max="7169" width="22.5703125" customWidth="1"/>
    <col min="7170" max="7170" width="3.42578125" customWidth="1"/>
    <col min="7171" max="7171" width="5.140625" customWidth="1"/>
    <col min="7172" max="7172" width="4.5703125" customWidth="1"/>
    <col min="7173" max="7174" width="4" customWidth="1"/>
    <col min="7175" max="7175" width="6.140625" customWidth="1"/>
    <col min="7176" max="7176" width="7.28515625" customWidth="1"/>
    <col min="7177" max="7177" width="9.42578125" customWidth="1"/>
    <col min="7178" max="7178" width="9.5703125" bestFit="1" customWidth="1"/>
    <col min="7179" max="7179" width="12.85546875" bestFit="1" customWidth="1"/>
    <col min="7180" max="7180" width="13.42578125" customWidth="1"/>
    <col min="7181" max="7181" width="13" customWidth="1"/>
    <col min="7182" max="7182" width="12.5703125" customWidth="1"/>
    <col min="7183" max="7184" width="14.140625" customWidth="1"/>
    <col min="7185" max="7185" width="13.42578125" bestFit="1" customWidth="1"/>
    <col min="7186" max="7186" width="15.42578125" customWidth="1"/>
    <col min="7425" max="7425" width="22.5703125" customWidth="1"/>
    <col min="7426" max="7426" width="3.42578125" customWidth="1"/>
    <col min="7427" max="7427" width="5.140625" customWidth="1"/>
    <col min="7428" max="7428" width="4.5703125" customWidth="1"/>
    <col min="7429" max="7430" width="4" customWidth="1"/>
    <col min="7431" max="7431" width="6.140625" customWidth="1"/>
    <col min="7432" max="7432" width="7.28515625" customWidth="1"/>
    <col min="7433" max="7433" width="9.42578125" customWidth="1"/>
    <col min="7434" max="7434" width="9.5703125" bestFit="1" customWidth="1"/>
    <col min="7435" max="7435" width="12.85546875" bestFit="1" customWidth="1"/>
    <col min="7436" max="7436" width="13.42578125" customWidth="1"/>
    <col min="7437" max="7437" width="13" customWidth="1"/>
    <col min="7438" max="7438" width="12.5703125" customWidth="1"/>
    <col min="7439" max="7440" width="14.140625" customWidth="1"/>
    <col min="7441" max="7441" width="13.42578125" bestFit="1" customWidth="1"/>
    <col min="7442" max="7442" width="15.42578125" customWidth="1"/>
    <col min="7681" max="7681" width="22.5703125" customWidth="1"/>
    <col min="7682" max="7682" width="3.42578125" customWidth="1"/>
    <col min="7683" max="7683" width="5.140625" customWidth="1"/>
    <col min="7684" max="7684" width="4.5703125" customWidth="1"/>
    <col min="7685" max="7686" width="4" customWidth="1"/>
    <col min="7687" max="7687" width="6.140625" customWidth="1"/>
    <col min="7688" max="7688" width="7.28515625" customWidth="1"/>
    <col min="7689" max="7689" width="9.42578125" customWidth="1"/>
    <col min="7690" max="7690" width="9.5703125" bestFit="1" customWidth="1"/>
    <col min="7691" max="7691" width="12.85546875" bestFit="1" customWidth="1"/>
    <col min="7692" max="7692" width="13.42578125" customWidth="1"/>
    <col min="7693" max="7693" width="13" customWidth="1"/>
    <col min="7694" max="7694" width="12.5703125" customWidth="1"/>
    <col min="7695" max="7696" width="14.140625" customWidth="1"/>
    <col min="7697" max="7697" width="13.42578125" bestFit="1" customWidth="1"/>
    <col min="7698" max="7698" width="15.42578125" customWidth="1"/>
    <col min="7937" max="7937" width="22.5703125" customWidth="1"/>
    <col min="7938" max="7938" width="3.42578125" customWidth="1"/>
    <col min="7939" max="7939" width="5.140625" customWidth="1"/>
    <col min="7940" max="7940" width="4.5703125" customWidth="1"/>
    <col min="7941" max="7942" width="4" customWidth="1"/>
    <col min="7943" max="7943" width="6.140625" customWidth="1"/>
    <col min="7944" max="7944" width="7.28515625" customWidth="1"/>
    <col min="7945" max="7945" width="9.42578125" customWidth="1"/>
    <col min="7946" max="7946" width="9.5703125" bestFit="1" customWidth="1"/>
    <col min="7947" max="7947" width="12.85546875" bestFit="1" customWidth="1"/>
    <col min="7948" max="7948" width="13.42578125" customWidth="1"/>
    <col min="7949" max="7949" width="13" customWidth="1"/>
    <col min="7950" max="7950" width="12.5703125" customWidth="1"/>
    <col min="7951" max="7952" width="14.140625" customWidth="1"/>
    <col min="7953" max="7953" width="13.42578125" bestFit="1" customWidth="1"/>
    <col min="7954" max="7954" width="15.42578125" customWidth="1"/>
    <col min="8193" max="8193" width="22.5703125" customWidth="1"/>
    <col min="8194" max="8194" width="3.42578125" customWidth="1"/>
    <col min="8195" max="8195" width="5.140625" customWidth="1"/>
    <col min="8196" max="8196" width="4.5703125" customWidth="1"/>
    <col min="8197" max="8198" width="4" customWidth="1"/>
    <col min="8199" max="8199" width="6.140625" customWidth="1"/>
    <col min="8200" max="8200" width="7.28515625" customWidth="1"/>
    <col min="8201" max="8201" width="9.42578125" customWidth="1"/>
    <col min="8202" max="8202" width="9.5703125" bestFit="1" customWidth="1"/>
    <col min="8203" max="8203" width="12.85546875" bestFit="1" customWidth="1"/>
    <col min="8204" max="8204" width="13.42578125" customWidth="1"/>
    <col min="8205" max="8205" width="13" customWidth="1"/>
    <col min="8206" max="8206" width="12.5703125" customWidth="1"/>
    <col min="8207" max="8208" width="14.140625" customWidth="1"/>
    <col min="8209" max="8209" width="13.42578125" bestFit="1" customWidth="1"/>
    <col min="8210" max="8210" width="15.42578125" customWidth="1"/>
    <col min="8449" max="8449" width="22.5703125" customWidth="1"/>
    <col min="8450" max="8450" width="3.42578125" customWidth="1"/>
    <col min="8451" max="8451" width="5.140625" customWidth="1"/>
    <col min="8452" max="8452" width="4.5703125" customWidth="1"/>
    <col min="8453" max="8454" width="4" customWidth="1"/>
    <col min="8455" max="8455" width="6.140625" customWidth="1"/>
    <col min="8456" max="8456" width="7.28515625" customWidth="1"/>
    <col min="8457" max="8457" width="9.42578125" customWidth="1"/>
    <col min="8458" max="8458" width="9.5703125" bestFit="1" customWidth="1"/>
    <col min="8459" max="8459" width="12.85546875" bestFit="1" customWidth="1"/>
    <col min="8460" max="8460" width="13.42578125" customWidth="1"/>
    <col min="8461" max="8461" width="13" customWidth="1"/>
    <col min="8462" max="8462" width="12.5703125" customWidth="1"/>
    <col min="8463" max="8464" width="14.140625" customWidth="1"/>
    <col min="8465" max="8465" width="13.42578125" bestFit="1" customWidth="1"/>
    <col min="8466" max="8466" width="15.42578125" customWidth="1"/>
    <col min="8705" max="8705" width="22.5703125" customWidth="1"/>
    <col min="8706" max="8706" width="3.42578125" customWidth="1"/>
    <col min="8707" max="8707" width="5.140625" customWidth="1"/>
    <col min="8708" max="8708" width="4.5703125" customWidth="1"/>
    <col min="8709" max="8710" width="4" customWidth="1"/>
    <col min="8711" max="8711" width="6.140625" customWidth="1"/>
    <col min="8712" max="8712" width="7.28515625" customWidth="1"/>
    <col min="8713" max="8713" width="9.42578125" customWidth="1"/>
    <col min="8714" max="8714" width="9.5703125" bestFit="1" customWidth="1"/>
    <col min="8715" max="8715" width="12.85546875" bestFit="1" customWidth="1"/>
    <col min="8716" max="8716" width="13.42578125" customWidth="1"/>
    <col min="8717" max="8717" width="13" customWidth="1"/>
    <col min="8718" max="8718" width="12.5703125" customWidth="1"/>
    <col min="8719" max="8720" width="14.140625" customWidth="1"/>
    <col min="8721" max="8721" width="13.42578125" bestFit="1" customWidth="1"/>
    <col min="8722" max="8722" width="15.42578125" customWidth="1"/>
    <col min="8961" max="8961" width="22.5703125" customWidth="1"/>
    <col min="8962" max="8962" width="3.42578125" customWidth="1"/>
    <col min="8963" max="8963" width="5.140625" customWidth="1"/>
    <col min="8964" max="8964" width="4.5703125" customWidth="1"/>
    <col min="8965" max="8966" width="4" customWidth="1"/>
    <col min="8967" max="8967" width="6.140625" customWidth="1"/>
    <col min="8968" max="8968" width="7.28515625" customWidth="1"/>
    <col min="8969" max="8969" width="9.42578125" customWidth="1"/>
    <col min="8970" max="8970" width="9.5703125" bestFit="1" customWidth="1"/>
    <col min="8971" max="8971" width="12.85546875" bestFit="1" customWidth="1"/>
    <col min="8972" max="8972" width="13.42578125" customWidth="1"/>
    <col min="8973" max="8973" width="13" customWidth="1"/>
    <col min="8974" max="8974" width="12.5703125" customWidth="1"/>
    <col min="8975" max="8976" width="14.140625" customWidth="1"/>
    <col min="8977" max="8977" width="13.42578125" bestFit="1" customWidth="1"/>
    <col min="8978" max="8978" width="15.42578125" customWidth="1"/>
    <col min="9217" max="9217" width="22.5703125" customWidth="1"/>
    <col min="9218" max="9218" width="3.42578125" customWidth="1"/>
    <col min="9219" max="9219" width="5.140625" customWidth="1"/>
    <col min="9220" max="9220" width="4.5703125" customWidth="1"/>
    <col min="9221" max="9222" width="4" customWidth="1"/>
    <col min="9223" max="9223" width="6.140625" customWidth="1"/>
    <col min="9224" max="9224" width="7.28515625" customWidth="1"/>
    <col min="9225" max="9225" width="9.42578125" customWidth="1"/>
    <col min="9226" max="9226" width="9.5703125" bestFit="1" customWidth="1"/>
    <col min="9227" max="9227" width="12.85546875" bestFit="1" customWidth="1"/>
    <col min="9228" max="9228" width="13.42578125" customWidth="1"/>
    <col min="9229" max="9229" width="13" customWidth="1"/>
    <col min="9230" max="9230" width="12.5703125" customWidth="1"/>
    <col min="9231" max="9232" width="14.140625" customWidth="1"/>
    <col min="9233" max="9233" width="13.42578125" bestFit="1" customWidth="1"/>
    <col min="9234" max="9234" width="15.42578125" customWidth="1"/>
    <col min="9473" max="9473" width="22.5703125" customWidth="1"/>
    <col min="9474" max="9474" width="3.42578125" customWidth="1"/>
    <col min="9475" max="9475" width="5.140625" customWidth="1"/>
    <col min="9476" max="9476" width="4.5703125" customWidth="1"/>
    <col min="9477" max="9478" width="4" customWidth="1"/>
    <col min="9479" max="9479" width="6.140625" customWidth="1"/>
    <col min="9480" max="9480" width="7.28515625" customWidth="1"/>
    <col min="9481" max="9481" width="9.42578125" customWidth="1"/>
    <col min="9482" max="9482" width="9.5703125" bestFit="1" customWidth="1"/>
    <col min="9483" max="9483" width="12.85546875" bestFit="1" customWidth="1"/>
    <col min="9484" max="9484" width="13.42578125" customWidth="1"/>
    <col min="9485" max="9485" width="13" customWidth="1"/>
    <col min="9486" max="9486" width="12.5703125" customWidth="1"/>
    <col min="9487" max="9488" width="14.140625" customWidth="1"/>
    <col min="9489" max="9489" width="13.42578125" bestFit="1" customWidth="1"/>
    <col min="9490" max="9490" width="15.42578125" customWidth="1"/>
    <col min="9729" max="9729" width="22.5703125" customWidth="1"/>
    <col min="9730" max="9730" width="3.42578125" customWidth="1"/>
    <col min="9731" max="9731" width="5.140625" customWidth="1"/>
    <col min="9732" max="9732" width="4.5703125" customWidth="1"/>
    <col min="9733" max="9734" width="4" customWidth="1"/>
    <col min="9735" max="9735" width="6.140625" customWidth="1"/>
    <col min="9736" max="9736" width="7.28515625" customWidth="1"/>
    <col min="9737" max="9737" width="9.42578125" customWidth="1"/>
    <col min="9738" max="9738" width="9.5703125" bestFit="1" customWidth="1"/>
    <col min="9739" max="9739" width="12.85546875" bestFit="1" customWidth="1"/>
    <col min="9740" max="9740" width="13.42578125" customWidth="1"/>
    <col min="9741" max="9741" width="13" customWidth="1"/>
    <col min="9742" max="9742" width="12.5703125" customWidth="1"/>
    <col min="9743" max="9744" width="14.140625" customWidth="1"/>
    <col min="9745" max="9745" width="13.42578125" bestFit="1" customWidth="1"/>
    <col min="9746" max="9746" width="15.42578125" customWidth="1"/>
    <col min="9985" max="9985" width="22.5703125" customWidth="1"/>
    <col min="9986" max="9986" width="3.42578125" customWidth="1"/>
    <col min="9987" max="9987" width="5.140625" customWidth="1"/>
    <col min="9988" max="9988" width="4.5703125" customWidth="1"/>
    <col min="9989" max="9990" width="4" customWidth="1"/>
    <col min="9991" max="9991" width="6.140625" customWidth="1"/>
    <col min="9992" max="9992" width="7.28515625" customWidth="1"/>
    <col min="9993" max="9993" width="9.42578125" customWidth="1"/>
    <col min="9994" max="9994" width="9.5703125" bestFit="1" customWidth="1"/>
    <col min="9995" max="9995" width="12.85546875" bestFit="1" customWidth="1"/>
    <col min="9996" max="9996" width="13.42578125" customWidth="1"/>
    <col min="9997" max="9997" width="13" customWidth="1"/>
    <col min="9998" max="9998" width="12.5703125" customWidth="1"/>
    <col min="9999" max="10000" width="14.140625" customWidth="1"/>
    <col min="10001" max="10001" width="13.42578125" bestFit="1" customWidth="1"/>
    <col min="10002" max="10002" width="15.42578125" customWidth="1"/>
    <col min="10241" max="10241" width="22.5703125" customWidth="1"/>
    <col min="10242" max="10242" width="3.42578125" customWidth="1"/>
    <col min="10243" max="10243" width="5.140625" customWidth="1"/>
    <col min="10244" max="10244" width="4.5703125" customWidth="1"/>
    <col min="10245" max="10246" width="4" customWidth="1"/>
    <col min="10247" max="10247" width="6.140625" customWidth="1"/>
    <col min="10248" max="10248" width="7.28515625" customWidth="1"/>
    <col min="10249" max="10249" width="9.42578125" customWidth="1"/>
    <col min="10250" max="10250" width="9.5703125" bestFit="1" customWidth="1"/>
    <col min="10251" max="10251" width="12.85546875" bestFit="1" customWidth="1"/>
    <col min="10252" max="10252" width="13.42578125" customWidth="1"/>
    <col min="10253" max="10253" width="13" customWidth="1"/>
    <col min="10254" max="10254" width="12.5703125" customWidth="1"/>
    <col min="10255" max="10256" width="14.140625" customWidth="1"/>
    <col min="10257" max="10257" width="13.42578125" bestFit="1" customWidth="1"/>
    <col min="10258" max="10258" width="15.42578125" customWidth="1"/>
    <col min="10497" max="10497" width="22.5703125" customWidth="1"/>
    <col min="10498" max="10498" width="3.42578125" customWidth="1"/>
    <col min="10499" max="10499" width="5.140625" customWidth="1"/>
    <col min="10500" max="10500" width="4.5703125" customWidth="1"/>
    <col min="10501" max="10502" width="4" customWidth="1"/>
    <col min="10503" max="10503" width="6.140625" customWidth="1"/>
    <col min="10504" max="10504" width="7.28515625" customWidth="1"/>
    <col min="10505" max="10505" width="9.42578125" customWidth="1"/>
    <col min="10506" max="10506" width="9.5703125" bestFit="1" customWidth="1"/>
    <col min="10507" max="10507" width="12.85546875" bestFit="1" customWidth="1"/>
    <col min="10508" max="10508" width="13.42578125" customWidth="1"/>
    <col min="10509" max="10509" width="13" customWidth="1"/>
    <col min="10510" max="10510" width="12.5703125" customWidth="1"/>
    <col min="10511" max="10512" width="14.140625" customWidth="1"/>
    <col min="10513" max="10513" width="13.42578125" bestFit="1" customWidth="1"/>
    <col min="10514" max="10514" width="15.42578125" customWidth="1"/>
    <col min="10753" max="10753" width="22.5703125" customWidth="1"/>
    <col min="10754" max="10754" width="3.42578125" customWidth="1"/>
    <col min="10755" max="10755" width="5.140625" customWidth="1"/>
    <col min="10756" max="10756" width="4.5703125" customWidth="1"/>
    <col min="10757" max="10758" width="4" customWidth="1"/>
    <col min="10759" max="10759" width="6.140625" customWidth="1"/>
    <col min="10760" max="10760" width="7.28515625" customWidth="1"/>
    <col min="10761" max="10761" width="9.42578125" customWidth="1"/>
    <col min="10762" max="10762" width="9.5703125" bestFit="1" customWidth="1"/>
    <col min="10763" max="10763" width="12.85546875" bestFit="1" customWidth="1"/>
    <col min="10764" max="10764" width="13.42578125" customWidth="1"/>
    <col min="10765" max="10765" width="13" customWidth="1"/>
    <col min="10766" max="10766" width="12.5703125" customWidth="1"/>
    <col min="10767" max="10768" width="14.140625" customWidth="1"/>
    <col min="10769" max="10769" width="13.42578125" bestFit="1" customWidth="1"/>
    <col min="10770" max="10770" width="15.42578125" customWidth="1"/>
    <col min="11009" max="11009" width="22.5703125" customWidth="1"/>
    <col min="11010" max="11010" width="3.42578125" customWidth="1"/>
    <col min="11011" max="11011" width="5.140625" customWidth="1"/>
    <col min="11012" max="11012" width="4.5703125" customWidth="1"/>
    <col min="11013" max="11014" width="4" customWidth="1"/>
    <col min="11015" max="11015" width="6.140625" customWidth="1"/>
    <col min="11016" max="11016" width="7.28515625" customWidth="1"/>
    <col min="11017" max="11017" width="9.42578125" customWidth="1"/>
    <col min="11018" max="11018" width="9.5703125" bestFit="1" customWidth="1"/>
    <col min="11019" max="11019" width="12.85546875" bestFit="1" customWidth="1"/>
    <col min="11020" max="11020" width="13.42578125" customWidth="1"/>
    <col min="11021" max="11021" width="13" customWidth="1"/>
    <col min="11022" max="11022" width="12.5703125" customWidth="1"/>
    <col min="11023" max="11024" width="14.140625" customWidth="1"/>
    <col min="11025" max="11025" width="13.42578125" bestFit="1" customWidth="1"/>
    <col min="11026" max="11026" width="15.42578125" customWidth="1"/>
    <col min="11265" max="11265" width="22.5703125" customWidth="1"/>
    <col min="11266" max="11266" width="3.42578125" customWidth="1"/>
    <col min="11267" max="11267" width="5.140625" customWidth="1"/>
    <col min="11268" max="11268" width="4.5703125" customWidth="1"/>
    <col min="11269" max="11270" width="4" customWidth="1"/>
    <col min="11271" max="11271" width="6.140625" customWidth="1"/>
    <col min="11272" max="11272" width="7.28515625" customWidth="1"/>
    <col min="11273" max="11273" width="9.42578125" customWidth="1"/>
    <col min="11274" max="11274" width="9.5703125" bestFit="1" customWidth="1"/>
    <col min="11275" max="11275" width="12.85546875" bestFit="1" customWidth="1"/>
    <col min="11276" max="11276" width="13.42578125" customWidth="1"/>
    <col min="11277" max="11277" width="13" customWidth="1"/>
    <col min="11278" max="11278" width="12.5703125" customWidth="1"/>
    <col min="11279" max="11280" width="14.140625" customWidth="1"/>
    <col min="11281" max="11281" width="13.42578125" bestFit="1" customWidth="1"/>
    <col min="11282" max="11282" width="15.42578125" customWidth="1"/>
    <col min="11521" max="11521" width="22.5703125" customWidth="1"/>
    <col min="11522" max="11522" width="3.42578125" customWidth="1"/>
    <col min="11523" max="11523" width="5.140625" customWidth="1"/>
    <col min="11524" max="11524" width="4.5703125" customWidth="1"/>
    <col min="11525" max="11526" width="4" customWidth="1"/>
    <col min="11527" max="11527" width="6.140625" customWidth="1"/>
    <col min="11528" max="11528" width="7.28515625" customWidth="1"/>
    <col min="11529" max="11529" width="9.42578125" customWidth="1"/>
    <col min="11530" max="11530" width="9.5703125" bestFit="1" customWidth="1"/>
    <col min="11531" max="11531" width="12.85546875" bestFit="1" customWidth="1"/>
    <col min="11532" max="11532" width="13.42578125" customWidth="1"/>
    <col min="11533" max="11533" width="13" customWidth="1"/>
    <col min="11534" max="11534" width="12.5703125" customWidth="1"/>
    <col min="11535" max="11536" width="14.140625" customWidth="1"/>
    <col min="11537" max="11537" width="13.42578125" bestFit="1" customWidth="1"/>
    <col min="11538" max="11538" width="15.42578125" customWidth="1"/>
    <col min="11777" max="11777" width="22.5703125" customWidth="1"/>
    <col min="11778" max="11778" width="3.42578125" customWidth="1"/>
    <col min="11779" max="11779" width="5.140625" customWidth="1"/>
    <col min="11780" max="11780" width="4.5703125" customWidth="1"/>
    <col min="11781" max="11782" width="4" customWidth="1"/>
    <col min="11783" max="11783" width="6.140625" customWidth="1"/>
    <col min="11784" max="11784" width="7.28515625" customWidth="1"/>
    <col min="11785" max="11785" width="9.42578125" customWidth="1"/>
    <col min="11786" max="11786" width="9.5703125" bestFit="1" customWidth="1"/>
    <col min="11787" max="11787" width="12.85546875" bestFit="1" customWidth="1"/>
    <col min="11788" max="11788" width="13.42578125" customWidth="1"/>
    <col min="11789" max="11789" width="13" customWidth="1"/>
    <col min="11790" max="11790" width="12.5703125" customWidth="1"/>
    <col min="11791" max="11792" width="14.140625" customWidth="1"/>
    <col min="11793" max="11793" width="13.42578125" bestFit="1" customWidth="1"/>
    <col min="11794" max="11794" width="15.42578125" customWidth="1"/>
    <col min="12033" max="12033" width="22.5703125" customWidth="1"/>
    <col min="12034" max="12034" width="3.42578125" customWidth="1"/>
    <col min="12035" max="12035" width="5.140625" customWidth="1"/>
    <col min="12036" max="12036" width="4.5703125" customWidth="1"/>
    <col min="12037" max="12038" width="4" customWidth="1"/>
    <col min="12039" max="12039" width="6.140625" customWidth="1"/>
    <col min="12040" max="12040" width="7.28515625" customWidth="1"/>
    <col min="12041" max="12041" width="9.42578125" customWidth="1"/>
    <col min="12042" max="12042" width="9.5703125" bestFit="1" customWidth="1"/>
    <col min="12043" max="12043" width="12.85546875" bestFit="1" customWidth="1"/>
    <col min="12044" max="12044" width="13.42578125" customWidth="1"/>
    <col min="12045" max="12045" width="13" customWidth="1"/>
    <col min="12046" max="12046" width="12.5703125" customWidth="1"/>
    <col min="12047" max="12048" width="14.140625" customWidth="1"/>
    <col min="12049" max="12049" width="13.42578125" bestFit="1" customWidth="1"/>
    <col min="12050" max="12050" width="15.42578125" customWidth="1"/>
    <col min="12289" max="12289" width="22.5703125" customWidth="1"/>
    <col min="12290" max="12290" width="3.42578125" customWidth="1"/>
    <col min="12291" max="12291" width="5.140625" customWidth="1"/>
    <col min="12292" max="12292" width="4.5703125" customWidth="1"/>
    <col min="12293" max="12294" width="4" customWidth="1"/>
    <col min="12295" max="12295" width="6.140625" customWidth="1"/>
    <col min="12296" max="12296" width="7.28515625" customWidth="1"/>
    <col min="12297" max="12297" width="9.42578125" customWidth="1"/>
    <col min="12298" max="12298" width="9.5703125" bestFit="1" customWidth="1"/>
    <col min="12299" max="12299" width="12.85546875" bestFit="1" customWidth="1"/>
    <col min="12300" max="12300" width="13.42578125" customWidth="1"/>
    <col min="12301" max="12301" width="13" customWidth="1"/>
    <col min="12302" max="12302" width="12.5703125" customWidth="1"/>
    <col min="12303" max="12304" width="14.140625" customWidth="1"/>
    <col min="12305" max="12305" width="13.42578125" bestFit="1" customWidth="1"/>
    <col min="12306" max="12306" width="15.42578125" customWidth="1"/>
    <col min="12545" max="12545" width="22.5703125" customWidth="1"/>
    <col min="12546" max="12546" width="3.42578125" customWidth="1"/>
    <col min="12547" max="12547" width="5.140625" customWidth="1"/>
    <col min="12548" max="12548" width="4.5703125" customWidth="1"/>
    <col min="12549" max="12550" width="4" customWidth="1"/>
    <col min="12551" max="12551" width="6.140625" customWidth="1"/>
    <col min="12552" max="12552" width="7.28515625" customWidth="1"/>
    <col min="12553" max="12553" width="9.42578125" customWidth="1"/>
    <col min="12554" max="12554" width="9.5703125" bestFit="1" customWidth="1"/>
    <col min="12555" max="12555" width="12.85546875" bestFit="1" customWidth="1"/>
    <col min="12556" max="12556" width="13.42578125" customWidth="1"/>
    <col min="12557" max="12557" width="13" customWidth="1"/>
    <col min="12558" max="12558" width="12.5703125" customWidth="1"/>
    <col min="12559" max="12560" width="14.140625" customWidth="1"/>
    <col min="12561" max="12561" width="13.42578125" bestFit="1" customWidth="1"/>
    <col min="12562" max="12562" width="15.42578125" customWidth="1"/>
    <col min="12801" max="12801" width="22.5703125" customWidth="1"/>
    <col min="12802" max="12802" width="3.42578125" customWidth="1"/>
    <col min="12803" max="12803" width="5.140625" customWidth="1"/>
    <col min="12804" max="12804" width="4.5703125" customWidth="1"/>
    <col min="12805" max="12806" width="4" customWidth="1"/>
    <col min="12807" max="12807" width="6.140625" customWidth="1"/>
    <col min="12808" max="12808" width="7.28515625" customWidth="1"/>
    <col min="12809" max="12809" width="9.42578125" customWidth="1"/>
    <col min="12810" max="12810" width="9.5703125" bestFit="1" customWidth="1"/>
    <col min="12811" max="12811" width="12.85546875" bestFit="1" customWidth="1"/>
    <col min="12812" max="12812" width="13.42578125" customWidth="1"/>
    <col min="12813" max="12813" width="13" customWidth="1"/>
    <col min="12814" max="12814" width="12.5703125" customWidth="1"/>
    <col min="12815" max="12816" width="14.140625" customWidth="1"/>
    <col min="12817" max="12817" width="13.42578125" bestFit="1" customWidth="1"/>
    <col min="12818" max="12818" width="15.42578125" customWidth="1"/>
    <col min="13057" max="13057" width="22.5703125" customWidth="1"/>
    <col min="13058" max="13058" width="3.42578125" customWidth="1"/>
    <col min="13059" max="13059" width="5.140625" customWidth="1"/>
    <col min="13060" max="13060" width="4.5703125" customWidth="1"/>
    <col min="13061" max="13062" width="4" customWidth="1"/>
    <col min="13063" max="13063" width="6.140625" customWidth="1"/>
    <col min="13064" max="13064" width="7.28515625" customWidth="1"/>
    <col min="13065" max="13065" width="9.42578125" customWidth="1"/>
    <col min="13066" max="13066" width="9.5703125" bestFit="1" customWidth="1"/>
    <col min="13067" max="13067" width="12.85546875" bestFit="1" customWidth="1"/>
    <col min="13068" max="13068" width="13.42578125" customWidth="1"/>
    <col min="13069" max="13069" width="13" customWidth="1"/>
    <col min="13070" max="13070" width="12.5703125" customWidth="1"/>
    <col min="13071" max="13072" width="14.140625" customWidth="1"/>
    <col min="13073" max="13073" width="13.42578125" bestFit="1" customWidth="1"/>
    <col min="13074" max="13074" width="15.42578125" customWidth="1"/>
    <col min="13313" max="13313" width="22.5703125" customWidth="1"/>
    <col min="13314" max="13314" width="3.42578125" customWidth="1"/>
    <col min="13315" max="13315" width="5.140625" customWidth="1"/>
    <col min="13316" max="13316" width="4.5703125" customWidth="1"/>
    <col min="13317" max="13318" width="4" customWidth="1"/>
    <col min="13319" max="13319" width="6.140625" customWidth="1"/>
    <col min="13320" max="13320" width="7.28515625" customWidth="1"/>
    <col min="13321" max="13321" width="9.42578125" customWidth="1"/>
    <col min="13322" max="13322" width="9.5703125" bestFit="1" customWidth="1"/>
    <col min="13323" max="13323" width="12.85546875" bestFit="1" customWidth="1"/>
    <col min="13324" max="13324" width="13.42578125" customWidth="1"/>
    <col min="13325" max="13325" width="13" customWidth="1"/>
    <col min="13326" max="13326" width="12.5703125" customWidth="1"/>
    <col min="13327" max="13328" width="14.140625" customWidth="1"/>
    <col min="13329" max="13329" width="13.42578125" bestFit="1" customWidth="1"/>
    <col min="13330" max="13330" width="15.42578125" customWidth="1"/>
    <col min="13569" max="13569" width="22.5703125" customWidth="1"/>
    <col min="13570" max="13570" width="3.42578125" customWidth="1"/>
    <col min="13571" max="13571" width="5.140625" customWidth="1"/>
    <col min="13572" max="13572" width="4.5703125" customWidth="1"/>
    <col min="13573" max="13574" width="4" customWidth="1"/>
    <col min="13575" max="13575" width="6.140625" customWidth="1"/>
    <col min="13576" max="13576" width="7.28515625" customWidth="1"/>
    <col min="13577" max="13577" width="9.42578125" customWidth="1"/>
    <col min="13578" max="13578" width="9.5703125" bestFit="1" customWidth="1"/>
    <col min="13579" max="13579" width="12.85546875" bestFit="1" customWidth="1"/>
    <col min="13580" max="13580" width="13.42578125" customWidth="1"/>
    <col min="13581" max="13581" width="13" customWidth="1"/>
    <col min="13582" max="13582" width="12.5703125" customWidth="1"/>
    <col min="13583" max="13584" width="14.140625" customWidth="1"/>
    <col min="13585" max="13585" width="13.42578125" bestFit="1" customWidth="1"/>
    <col min="13586" max="13586" width="15.42578125" customWidth="1"/>
    <col min="13825" max="13825" width="22.5703125" customWidth="1"/>
    <col min="13826" max="13826" width="3.42578125" customWidth="1"/>
    <col min="13827" max="13827" width="5.140625" customWidth="1"/>
    <col min="13828" max="13828" width="4.5703125" customWidth="1"/>
    <col min="13829" max="13830" width="4" customWidth="1"/>
    <col min="13831" max="13831" width="6.140625" customWidth="1"/>
    <col min="13832" max="13832" width="7.28515625" customWidth="1"/>
    <col min="13833" max="13833" width="9.42578125" customWidth="1"/>
    <col min="13834" max="13834" width="9.5703125" bestFit="1" customWidth="1"/>
    <col min="13835" max="13835" width="12.85546875" bestFit="1" customWidth="1"/>
    <col min="13836" max="13836" width="13.42578125" customWidth="1"/>
    <col min="13837" max="13837" width="13" customWidth="1"/>
    <col min="13838" max="13838" width="12.5703125" customWidth="1"/>
    <col min="13839" max="13840" width="14.140625" customWidth="1"/>
    <col min="13841" max="13841" width="13.42578125" bestFit="1" customWidth="1"/>
    <col min="13842" max="13842" width="15.42578125" customWidth="1"/>
    <col min="14081" max="14081" width="22.5703125" customWidth="1"/>
    <col min="14082" max="14082" width="3.42578125" customWidth="1"/>
    <col min="14083" max="14083" width="5.140625" customWidth="1"/>
    <col min="14084" max="14084" width="4.5703125" customWidth="1"/>
    <col min="14085" max="14086" width="4" customWidth="1"/>
    <col min="14087" max="14087" width="6.140625" customWidth="1"/>
    <col min="14088" max="14088" width="7.28515625" customWidth="1"/>
    <col min="14089" max="14089" width="9.42578125" customWidth="1"/>
    <col min="14090" max="14090" width="9.5703125" bestFit="1" customWidth="1"/>
    <col min="14091" max="14091" width="12.85546875" bestFit="1" customWidth="1"/>
    <col min="14092" max="14092" width="13.42578125" customWidth="1"/>
    <col min="14093" max="14093" width="13" customWidth="1"/>
    <col min="14094" max="14094" width="12.5703125" customWidth="1"/>
    <col min="14095" max="14096" width="14.140625" customWidth="1"/>
    <col min="14097" max="14097" width="13.42578125" bestFit="1" customWidth="1"/>
    <col min="14098" max="14098" width="15.42578125" customWidth="1"/>
    <col min="14337" max="14337" width="22.5703125" customWidth="1"/>
    <col min="14338" max="14338" width="3.42578125" customWidth="1"/>
    <col min="14339" max="14339" width="5.140625" customWidth="1"/>
    <col min="14340" max="14340" width="4.5703125" customWidth="1"/>
    <col min="14341" max="14342" width="4" customWidth="1"/>
    <col min="14343" max="14343" width="6.140625" customWidth="1"/>
    <col min="14344" max="14344" width="7.28515625" customWidth="1"/>
    <col min="14345" max="14345" width="9.42578125" customWidth="1"/>
    <col min="14346" max="14346" width="9.5703125" bestFit="1" customWidth="1"/>
    <col min="14347" max="14347" width="12.85546875" bestFit="1" customWidth="1"/>
    <col min="14348" max="14348" width="13.42578125" customWidth="1"/>
    <col min="14349" max="14349" width="13" customWidth="1"/>
    <col min="14350" max="14350" width="12.5703125" customWidth="1"/>
    <col min="14351" max="14352" width="14.140625" customWidth="1"/>
    <col min="14353" max="14353" width="13.42578125" bestFit="1" customWidth="1"/>
    <col min="14354" max="14354" width="15.42578125" customWidth="1"/>
    <col min="14593" max="14593" width="22.5703125" customWidth="1"/>
    <col min="14594" max="14594" width="3.42578125" customWidth="1"/>
    <col min="14595" max="14595" width="5.140625" customWidth="1"/>
    <col min="14596" max="14596" width="4.5703125" customWidth="1"/>
    <col min="14597" max="14598" width="4" customWidth="1"/>
    <col min="14599" max="14599" width="6.140625" customWidth="1"/>
    <col min="14600" max="14600" width="7.28515625" customWidth="1"/>
    <col min="14601" max="14601" width="9.42578125" customWidth="1"/>
    <col min="14602" max="14602" width="9.5703125" bestFit="1" customWidth="1"/>
    <col min="14603" max="14603" width="12.85546875" bestFit="1" customWidth="1"/>
    <col min="14604" max="14604" width="13.42578125" customWidth="1"/>
    <col min="14605" max="14605" width="13" customWidth="1"/>
    <col min="14606" max="14606" width="12.5703125" customWidth="1"/>
    <col min="14607" max="14608" width="14.140625" customWidth="1"/>
    <col min="14609" max="14609" width="13.42578125" bestFit="1" customWidth="1"/>
    <col min="14610" max="14610" width="15.42578125" customWidth="1"/>
    <col min="14849" max="14849" width="22.5703125" customWidth="1"/>
    <col min="14850" max="14850" width="3.42578125" customWidth="1"/>
    <col min="14851" max="14851" width="5.140625" customWidth="1"/>
    <col min="14852" max="14852" width="4.5703125" customWidth="1"/>
    <col min="14853" max="14854" width="4" customWidth="1"/>
    <col min="14855" max="14855" width="6.140625" customWidth="1"/>
    <col min="14856" max="14856" width="7.28515625" customWidth="1"/>
    <col min="14857" max="14857" width="9.42578125" customWidth="1"/>
    <col min="14858" max="14858" width="9.5703125" bestFit="1" customWidth="1"/>
    <col min="14859" max="14859" width="12.85546875" bestFit="1" customWidth="1"/>
    <col min="14860" max="14860" width="13.42578125" customWidth="1"/>
    <col min="14861" max="14861" width="13" customWidth="1"/>
    <col min="14862" max="14862" width="12.5703125" customWidth="1"/>
    <col min="14863" max="14864" width="14.140625" customWidth="1"/>
    <col min="14865" max="14865" width="13.42578125" bestFit="1" customWidth="1"/>
    <col min="14866" max="14866" width="15.42578125" customWidth="1"/>
    <col min="15105" max="15105" width="22.5703125" customWidth="1"/>
    <col min="15106" max="15106" width="3.42578125" customWidth="1"/>
    <col min="15107" max="15107" width="5.140625" customWidth="1"/>
    <col min="15108" max="15108" width="4.5703125" customWidth="1"/>
    <col min="15109" max="15110" width="4" customWidth="1"/>
    <col min="15111" max="15111" width="6.140625" customWidth="1"/>
    <col min="15112" max="15112" width="7.28515625" customWidth="1"/>
    <col min="15113" max="15113" width="9.42578125" customWidth="1"/>
    <col min="15114" max="15114" width="9.5703125" bestFit="1" customWidth="1"/>
    <col min="15115" max="15115" width="12.85546875" bestFit="1" customWidth="1"/>
    <col min="15116" max="15116" width="13.42578125" customWidth="1"/>
    <col min="15117" max="15117" width="13" customWidth="1"/>
    <col min="15118" max="15118" width="12.5703125" customWidth="1"/>
    <col min="15119" max="15120" width="14.140625" customWidth="1"/>
    <col min="15121" max="15121" width="13.42578125" bestFit="1" customWidth="1"/>
    <col min="15122" max="15122" width="15.42578125" customWidth="1"/>
    <col min="15361" max="15361" width="22.5703125" customWidth="1"/>
    <col min="15362" max="15362" width="3.42578125" customWidth="1"/>
    <col min="15363" max="15363" width="5.140625" customWidth="1"/>
    <col min="15364" max="15364" width="4.5703125" customWidth="1"/>
    <col min="15365" max="15366" width="4" customWidth="1"/>
    <col min="15367" max="15367" width="6.140625" customWidth="1"/>
    <col min="15368" max="15368" width="7.28515625" customWidth="1"/>
    <col min="15369" max="15369" width="9.42578125" customWidth="1"/>
    <col min="15370" max="15370" width="9.5703125" bestFit="1" customWidth="1"/>
    <col min="15371" max="15371" width="12.85546875" bestFit="1" customWidth="1"/>
    <col min="15372" max="15372" width="13.42578125" customWidth="1"/>
    <col min="15373" max="15373" width="13" customWidth="1"/>
    <col min="15374" max="15374" width="12.5703125" customWidth="1"/>
    <col min="15375" max="15376" width="14.140625" customWidth="1"/>
    <col min="15377" max="15377" width="13.42578125" bestFit="1" customWidth="1"/>
    <col min="15378" max="15378" width="15.42578125" customWidth="1"/>
    <col min="15617" max="15617" width="22.5703125" customWidth="1"/>
    <col min="15618" max="15618" width="3.42578125" customWidth="1"/>
    <col min="15619" max="15619" width="5.140625" customWidth="1"/>
    <col min="15620" max="15620" width="4.5703125" customWidth="1"/>
    <col min="15621" max="15622" width="4" customWidth="1"/>
    <col min="15623" max="15623" width="6.140625" customWidth="1"/>
    <col min="15624" max="15624" width="7.28515625" customWidth="1"/>
    <col min="15625" max="15625" width="9.42578125" customWidth="1"/>
    <col min="15626" max="15626" width="9.5703125" bestFit="1" customWidth="1"/>
    <col min="15627" max="15627" width="12.85546875" bestFit="1" customWidth="1"/>
    <col min="15628" max="15628" width="13.42578125" customWidth="1"/>
    <col min="15629" max="15629" width="13" customWidth="1"/>
    <col min="15630" max="15630" width="12.5703125" customWidth="1"/>
    <col min="15631" max="15632" width="14.140625" customWidth="1"/>
    <col min="15633" max="15633" width="13.42578125" bestFit="1" customWidth="1"/>
    <col min="15634" max="15634" width="15.42578125" customWidth="1"/>
    <col min="15873" max="15873" width="22.5703125" customWidth="1"/>
    <col min="15874" max="15874" width="3.42578125" customWidth="1"/>
    <col min="15875" max="15875" width="5.140625" customWidth="1"/>
    <col min="15876" max="15876" width="4.5703125" customWidth="1"/>
    <col min="15877" max="15878" width="4" customWidth="1"/>
    <col min="15879" max="15879" width="6.140625" customWidth="1"/>
    <col min="15880" max="15880" width="7.28515625" customWidth="1"/>
    <col min="15881" max="15881" width="9.42578125" customWidth="1"/>
    <col min="15882" max="15882" width="9.5703125" bestFit="1" customWidth="1"/>
    <col min="15883" max="15883" width="12.85546875" bestFit="1" customWidth="1"/>
    <col min="15884" max="15884" width="13.42578125" customWidth="1"/>
    <col min="15885" max="15885" width="13" customWidth="1"/>
    <col min="15886" max="15886" width="12.5703125" customWidth="1"/>
    <col min="15887" max="15888" width="14.140625" customWidth="1"/>
    <col min="15889" max="15889" width="13.42578125" bestFit="1" customWidth="1"/>
    <col min="15890" max="15890" width="15.42578125" customWidth="1"/>
    <col min="16129" max="16129" width="22.5703125" customWidth="1"/>
    <col min="16130" max="16130" width="3.42578125" customWidth="1"/>
    <col min="16131" max="16131" width="5.140625" customWidth="1"/>
    <col min="16132" max="16132" width="4.5703125" customWidth="1"/>
    <col min="16133" max="16134" width="4" customWidth="1"/>
    <col min="16135" max="16135" width="6.140625" customWidth="1"/>
    <col min="16136" max="16136" width="7.28515625" customWidth="1"/>
    <col min="16137" max="16137" width="9.42578125" customWidth="1"/>
    <col min="16138" max="16138" width="9.5703125" bestFit="1" customWidth="1"/>
    <col min="16139" max="16139" width="12.85546875" bestFit="1" customWidth="1"/>
    <col min="16140" max="16140" width="13.42578125" customWidth="1"/>
    <col min="16141" max="16141" width="13" customWidth="1"/>
    <col min="16142" max="16142" width="12.5703125" customWidth="1"/>
    <col min="16143" max="16144" width="14.140625" customWidth="1"/>
    <col min="16145" max="16145" width="13.42578125" bestFit="1" customWidth="1"/>
    <col min="16146" max="16146" width="15.42578125" customWidth="1"/>
  </cols>
  <sheetData>
    <row r="1" spans="1:21" ht="15" customHeight="1" x14ac:dyDescent="0.25">
      <c r="A1" s="40" t="s">
        <v>26</v>
      </c>
      <c r="B1" s="1"/>
      <c r="C1" s="2"/>
      <c r="D1" s="2"/>
      <c r="E1" s="2"/>
      <c r="F1" s="2"/>
      <c r="G1" s="2"/>
      <c r="H1" s="3"/>
      <c r="I1" s="4"/>
      <c r="J1" s="4"/>
      <c r="K1" s="4"/>
      <c r="L1" s="5" t="s">
        <v>0</v>
      </c>
      <c r="M1" s="5"/>
      <c r="N1" s="6"/>
      <c r="O1" s="6"/>
      <c r="P1" s="7"/>
      <c r="Q1" s="8"/>
      <c r="R1" s="9"/>
    </row>
    <row r="2" spans="1:21" ht="12.75" customHeight="1" thickBot="1" x14ac:dyDescent="0.3">
      <c r="A2" s="26" t="s">
        <v>25</v>
      </c>
      <c r="B2" s="27"/>
      <c r="C2" s="28"/>
      <c r="D2" s="28"/>
      <c r="E2" s="28"/>
      <c r="F2" s="28"/>
      <c r="G2" s="28"/>
      <c r="I2" s="29"/>
      <c r="J2" s="29"/>
      <c r="K2" s="29"/>
      <c r="L2" s="94" t="s">
        <v>61</v>
      </c>
      <c r="M2" s="94"/>
      <c r="N2" s="30"/>
      <c r="O2" s="30"/>
      <c r="P2" s="31"/>
      <c r="Q2" s="30"/>
      <c r="R2" s="32"/>
    </row>
    <row r="3" spans="1:21" s="10" customFormat="1" ht="21" customHeight="1" thickBot="1" x14ac:dyDescent="0.3">
      <c r="A3" s="80" t="s">
        <v>2</v>
      </c>
      <c r="B3" s="82" t="s">
        <v>3</v>
      </c>
      <c r="C3" s="84" t="s">
        <v>4</v>
      </c>
      <c r="D3" s="86" t="s">
        <v>5</v>
      </c>
      <c r="E3" s="86"/>
      <c r="F3" s="88" t="s">
        <v>6</v>
      </c>
      <c r="G3" s="90" t="s">
        <v>7</v>
      </c>
      <c r="H3" s="92" t="s">
        <v>8</v>
      </c>
      <c r="I3" s="77" t="s">
        <v>9</v>
      </c>
      <c r="J3" s="78"/>
      <c r="K3" s="78"/>
      <c r="L3" s="78"/>
      <c r="M3" s="78"/>
      <c r="N3" s="78"/>
      <c r="O3" s="78"/>
      <c r="P3" s="78"/>
      <c r="Q3" s="78"/>
      <c r="R3" s="79"/>
    </row>
    <row r="4" spans="1:21" s="10" customFormat="1" ht="15.75" customHeight="1" thickBot="1" x14ac:dyDescent="0.3">
      <c r="A4" s="81"/>
      <c r="B4" s="83"/>
      <c r="C4" s="85"/>
      <c r="D4" s="87"/>
      <c r="E4" s="87"/>
      <c r="F4" s="89"/>
      <c r="G4" s="91"/>
      <c r="H4" s="93"/>
      <c r="I4" s="36" t="s">
        <v>10</v>
      </c>
      <c r="J4" s="36" t="s">
        <v>11</v>
      </c>
      <c r="K4" s="36" t="s">
        <v>20</v>
      </c>
      <c r="L4" s="36" t="s">
        <v>21</v>
      </c>
      <c r="M4" s="36" t="s">
        <v>22</v>
      </c>
      <c r="N4" s="36" t="s">
        <v>23</v>
      </c>
      <c r="O4" s="36" t="s">
        <v>12</v>
      </c>
      <c r="P4" s="36" t="s">
        <v>24</v>
      </c>
      <c r="Q4" s="36" t="s">
        <v>13</v>
      </c>
      <c r="R4" s="37" t="s">
        <v>14</v>
      </c>
    </row>
    <row r="5" spans="1:21" s="11" customFormat="1" ht="14.25" customHeight="1" thickBot="1" x14ac:dyDescent="0.3">
      <c r="A5" s="51" t="s">
        <v>15</v>
      </c>
      <c r="B5" s="33"/>
      <c r="C5" s="33"/>
      <c r="D5" s="33"/>
      <c r="E5" s="33"/>
      <c r="F5" s="33"/>
      <c r="G5" s="33"/>
      <c r="H5" s="34"/>
      <c r="I5" s="35" t="str">
        <f>IF(E5=6,(G5*H5*0.222)," ")</f>
        <v xml:space="preserve"> </v>
      </c>
      <c r="J5" s="35" t="str">
        <f>IF(E5=8,(H5*G5*0.395)," ")</f>
        <v xml:space="preserve"> </v>
      </c>
      <c r="K5" s="35" t="str">
        <f>IF(E5=10,(G5*H5*0.617)," ")</f>
        <v xml:space="preserve"> </v>
      </c>
      <c r="L5" s="35" t="str">
        <f>IF(E5=12,(H5*G5*0.888)," ")</f>
        <v xml:space="preserve"> </v>
      </c>
      <c r="M5" s="35" t="str">
        <f>IF(E5=14,(H5*G5*1.208)," ")</f>
        <v xml:space="preserve"> </v>
      </c>
      <c r="N5" s="35" t="str">
        <f>IF(E5=16,(H5*G5*1.578)," ")</f>
        <v xml:space="preserve"> </v>
      </c>
      <c r="O5" s="35" t="str">
        <f>IF(E5=20,(H5*G5*2.466)," ")</f>
        <v xml:space="preserve"> </v>
      </c>
      <c r="P5" s="35" t="str">
        <f>IF(E5=25,(H5*G5*3.854)," ")</f>
        <v xml:space="preserve"> </v>
      </c>
      <c r="Q5" s="35" t="str">
        <f>IF(E5=32,(H5*G5*6.314)," ")</f>
        <v xml:space="preserve"> </v>
      </c>
      <c r="R5" s="35" t="str">
        <f>IF(E5=40,(H5*G5*9.866)," ")</f>
        <v xml:space="preserve"> </v>
      </c>
    </row>
    <row r="6" spans="1:21" s="11" customFormat="1" ht="12" customHeight="1" thickBot="1" x14ac:dyDescent="0.3">
      <c r="A6" s="49" t="s">
        <v>62</v>
      </c>
      <c r="B6" s="39"/>
      <c r="C6" s="38"/>
      <c r="D6" s="13"/>
      <c r="E6" s="13"/>
      <c r="F6" s="12"/>
      <c r="G6" s="12"/>
      <c r="H6" s="14"/>
      <c r="I6" s="35" t="str">
        <f t="shared" ref="I6:I12" si="0">IF(E6=6,(G6*H6*0.222)," ")</f>
        <v xml:space="preserve"> </v>
      </c>
      <c r="J6" s="35" t="str">
        <f t="shared" ref="J6:J12" si="1">IF(E6=8,(H6*G6*0.395)," ")</f>
        <v xml:space="preserve"> </v>
      </c>
      <c r="K6" s="35" t="str">
        <f t="shared" ref="K6:K12" si="2">IF(E6=10,(G6*H6*0.617)," ")</f>
        <v xml:space="preserve"> </v>
      </c>
      <c r="L6" s="35" t="str">
        <f t="shared" ref="L6:L12" si="3">IF(E6=12,(H6*G6*0.888)," ")</f>
        <v xml:space="preserve"> </v>
      </c>
      <c r="M6" s="35" t="str">
        <f t="shared" ref="M6:M12" si="4">IF(E6=14,(H6*G6*1.208)," ")</f>
        <v xml:space="preserve"> </v>
      </c>
      <c r="N6" s="35" t="str">
        <f t="shared" ref="N6:N12" si="5">IF(E6=16,(H6*G6*1.578)," ")</f>
        <v xml:space="preserve"> </v>
      </c>
      <c r="O6" s="35" t="str">
        <f t="shared" ref="O6:O12" si="6">IF(E6=20,(H6*G6*2.466)," ")</f>
        <v xml:space="preserve"> </v>
      </c>
      <c r="P6" s="35" t="str">
        <f t="shared" ref="P6:P12" si="7">IF(E6=25,(H6*G6*3.854)," ")</f>
        <v xml:space="preserve"> </v>
      </c>
      <c r="Q6" s="35" t="str">
        <f t="shared" ref="Q6:Q12" si="8">IF(E6=32,(H6*G6*6.314)," ")</f>
        <v xml:space="preserve"> </v>
      </c>
      <c r="R6" s="35" t="str">
        <f t="shared" ref="R6:R12" si="9">IF(E6=40,(H6*G6*9.866)," ")</f>
        <v xml:space="preserve"> </v>
      </c>
    </row>
    <row r="7" spans="1:21" s="11" customFormat="1" ht="12" customHeight="1" x14ac:dyDescent="0.25">
      <c r="A7" s="45"/>
      <c r="B7" s="41"/>
      <c r="C7" s="12">
        <v>3</v>
      </c>
      <c r="D7" s="13" t="s">
        <v>16</v>
      </c>
      <c r="E7" s="52">
        <v>16</v>
      </c>
      <c r="F7" s="12">
        <v>1</v>
      </c>
      <c r="G7" s="12">
        <f t="shared" ref="G7:G11" si="10">F7*C7</f>
        <v>3</v>
      </c>
      <c r="H7" s="14">
        <v>5.24</v>
      </c>
      <c r="I7" s="35" t="str">
        <f t="shared" si="0"/>
        <v xml:space="preserve"> </v>
      </c>
      <c r="J7" s="35" t="str">
        <f t="shared" si="1"/>
        <v xml:space="preserve"> </v>
      </c>
      <c r="K7" s="35" t="str">
        <f t="shared" si="2"/>
        <v xml:space="preserve"> </v>
      </c>
      <c r="L7" s="35" t="str">
        <f t="shared" si="3"/>
        <v xml:space="preserve"> </v>
      </c>
      <c r="M7" s="35" t="str">
        <f t="shared" si="4"/>
        <v xml:space="preserve"> </v>
      </c>
      <c r="N7" s="35">
        <f t="shared" si="5"/>
        <v>24.806160000000002</v>
      </c>
      <c r="O7" s="35" t="str">
        <f t="shared" si="6"/>
        <v xml:space="preserve"> </v>
      </c>
      <c r="P7" s="35" t="str">
        <f t="shared" si="7"/>
        <v xml:space="preserve"> </v>
      </c>
      <c r="Q7" s="35" t="str">
        <f t="shared" si="8"/>
        <v xml:space="preserve"> </v>
      </c>
      <c r="R7" s="35" t="str">
        <f t="shared" si="9"/>
        <v xml:space="preserve"> </v>
      </c>
    </row>
    <row r="8" spans="1:21" s="11" customFormat="1" ht="12" customHeight="1" x14ac:dyDescent="0.25">
      <c r="A8" s="45"/>
      <c r="B8" s="12"/>
      <c r="C8" s="12">
        <v>3</v>
      </c>
      <c r="D8" s="13" t="s">
        <v>16</v>
      </c>
      <c r="E8" s="52">
        <v>16</v>
      </c>
      <c r="F8" s="12">
        <v>1</v>
      </c>
      <c r="G8" s="12">
        <f t="shared" ref="G8:G9" si="11">F8*C8</f>
        <v>3</v>
      </c>
      <c r="H8" s="14">
        <v>4.43</v>
      </c>
      <c r="I8" s="35" t="str">
        <f t="shared" ref="I8:I9" si="12">IF(E8=6,(G8*H8*0.222)," ")</f>
        <v xml:space="preserve"> </v>
      </c>
      <c r="J8" s="35" t="str">
        <f t="shared" ref="J8:J9" si="13">IF(E8=8,(H8*G8*0.395)," ")</f>
        <v xml:space="preserve"> </v>
      </c>
      <c r="K8" s="35" t="str">
        <f t="shared" ref="K8:K9" si="14">IF(E8=10,(G8*H8*0.617)," ")</f>
        <v xml:space="preserve"> </v>
      </c>
      <c r="L8" s="35" t="str">
        <f t="shared" ref="L8:L9" si="15">IF(E8=12,(H8*G8*0.888)," ")</f>
        <v xml:space="preserve"> </v>
      </c>
      <c r="M8" s="35" t="str">
        <f t="shared" ref="M8:M9" si="16">IF(E8=14,(H8*G8*1.208)," ")</f>
        <v xml:space="preserve"> </v>
      </c>
      <c r="N8" s="35">
        <f t="shared" ref="N8:N9" si="17">IF(E8=16,(H8*G8*1.578)," ")</f>
        <v>20.971619999999998</v>
      </c>
      <c r="O8" s="35" t="str">
        <f t="shared" ref="O8:O9" si="18">IF(E8=20,(H8*G8*2.466)," ")</f>
        <v xml:space="preserve"> </v>
      </c>
      <c r="P8" s="35" t="str">
        <f t="shared" ref="P8:P9" si="19">IF(E8=25,(H8*G8*3.854)," ")</f>
        <v xml:space="preserve"> </v>
      </c>
      <c r="Q8" s="35" t="str">
        <f t="shared" ref="Q8:Q9" si="20">IF(E8=32,(H8*G8*6.314)," ")</f>
        <v xml:space="preserve"> </v>
      </c>
      <c r="R8" s="35" t="str">
        <f t="shared" ref="R8:R9" si="21">IF(E8=40,(H8*G8*9.866)," ")</f>
        <v xml:space="preserve"> </v>
      </c>
    </row>
    <row r="9" spans="1:21" s="11" customFormat="1" ht="12" customHeight="1" x14ac:dyDescent="0.25">
      <c r="A9" s="45"/>
      <c r="B9" s="41"/>
      <c r="C9" s="12">
        <v>33</v>
      </c>
      <c r="D9" s="13" t="s">
        <v>16</v>
      </c>
      <c r="E9" s="52">
        <v>6</v>
      </c>
      <c r="F9" s="12">
        <v>1</v>
      </c>
      <c r="G9" s="12">
        <f t="shared" si="11"/>
        <v>33</v>
      </c>
      <c r="H9" s="14">
        <v>0.55000000000000004</v>
      </c>
      <c r="I9" s="35">
        <f t="shared" si="12"/>
        <v>4.0293000000000001</v>
      </c>
      <c r="J9" s="35" t="str">
        <f t="shared" si="13"/>
        <v xml:space="preserve"> </v>
      </c>
      <c r="K9" s="35" t="str">
        <f t="shared" si="14"/>
        <v xml:space="preserve"> </v>
      </c>
      <c r="L9" s="35" t="str">
        <f t="shared" si="15"/>
        <v xml:space="preserve"> </v>
      </c>
      <c r="M9" s="35" t="str">
        <f t="shared" si="16"/>
        <v xml:space="preserve"> </v>
      </c>
      <c r="N9" s="35" t="str">
        <f t="shared" si="17"/>
        <v xml:space="preserve"> </v>
      </c>
      <c r="O9" s="35" t="str">
        <f t="shared" si="18"/>
        <v xml:space="preserve"> </v>
      </c>
      <c r="P9" s="35" t="str">
        <f t="shared" si="19"/>
        <v xml:space="preserve"> </v>
      </c>
      <c r="Q9" s="35" t="str">
        <f t="shared" si="20"/>
        <v xml:space="preserve"> </v>
      </c>
      <c r="R9" s="35" t="str">
        <f t="shared" si="21"/>
        <v xml:space="preserve"> </v>
      </c>
    </row>
    <row r="10" spans="1:21" s="11" customFormat="1" ht="12" customHeight="1" x14ac:dyDescent="0.25">
      <c r="A10" s="45"/>
      <c r="B10" s="12"/>
      <c r="C10" s="12">
        <v>3</v>
      </c>
      <c r="D10" s="13" t="s">
        <v>16</v>
      </c>
      <c r="E10" s="52">
        <v>12</v>
      </c>
      <c r="F10" s="12">
        <v>1</v>
      </c>
      <c r="G10" s="12">
        <f t="shared" si="10"/>
        <v>3</v>
      </c>
      <c r="H10" s="14">
        <v>3.69</v>
      </c>
      <c r="I10" s="35" t="str">
        <f t="shared" si="0"/>
        <v xml:space="preserve"> </v>
      </c>
      <c r="J10" s="35" t="str">
        <f t="shared" si="1"/>
        <v xml:space="preserve"> </v>
      </c>
      <c r="K10" s="35" t="str">
        <f t="shared" si="2"/>
        <v xml:space="preserve"> </v>
      </c>
      <c r="L10" s="35">
        <f t="shared" si="3"/>
        <v>9.8301600000000011</v>
      </c>
      <c r="M10" s="35" t="str">
        <f t="shared" si="4"/>
        <v xml:space="preserve"> </v>
      </c>
      <c r="N10" s="35" t="str">
        <f t="shared" si="5"/>
        <v xml:space="preserve"> </v>
      </c>
      <c r="O10" s="35" t="str">
        <f t="shared" si="6"/>
        <v xml:space="preserve"> </v>
      </c>
      <c r="P10" s="35" t="str">
        <f t="shared" si="7"/>
        <v xml:space="preserve"> </v>
      </c>
      <c r="Q10" s="35" t="str">
        <f t="shared" si="8"/>
        <v xml:space="preserve"> </v>
      </c>
      <c r="R10" s="35" t="str">
        <f t="shared" si="9"/>
        <v xml:space="preserve"> </v>
      </c>
    </row>
    <row r="11" spans="1:21" s="11" customFormat="1" ht="12" customHeight="1" x14ac:dyDescent="0.25">
      <c r="A11" s="45"/>
      <c r="B11" s="41"/>
      <c r="C11" s="12">
        <v>33</v>
      </c>
      <c r="D11" s="13" t="s">
        <v>16</v>
      </c>
      <c r="E11" s="52">
        <v>6</v>
      </c>
      <c r="F11" s="12">
        <v>1</v>
      </c>
      <c r="G11" s="12">
        <f t="shared" si="10"/>
        <v>33</v>
      </c>
      <c r="H11" s="14">
        <v>1.38</v>
      </c>
      <c r="I11" s="35">
        <f t="shared" si="0"/>
        <v>10.10988</v>
      </c>
      <c r="J11" s="35" t="str">
        <f t="shared" si="1"/>
        <v xml:space="preserve"> </v>
      </c>
      <c r="K11" s="35" t="str">
        <f t="shared" si="2"/>
        <v xml:space="preserve"> </v>
      </c>
      <c r="L11" s="35" t="str">
        <f t="shared" si="3"/>
        <v xml:space="preserve"> </v>
      </c>
      <c r="M11" s="35" t="str">
        <f t="shared" si="4"/>
        <v xml:space="preserve"> </v>
      </c>
      <c r="N11" s="35" t="str">
        <f t="shared" si="5"/>
        <v xml:space="preserve"> </v>
      </c>
      <c r="O11" s="35" t="str">
        <f t="shared" si="6"/>
        <v xml:space="preserve"> </v>
      </c>
      <c r="P11" s="35" t="str">
        <f t="shared" si="7"/>
        <v xml:space="preserve"> </v>
      </c>
      <c r="Q11" s="35" t="str">
        <f t="shared" si="8"/>
        <v xml:space="preserve"> </v>
      </c>
      <c r="R11" s="35" t="str">
        <f t="shared" si="9"/>
        <v xml:space="preserve"> </v>
      </c>
    </row>
    <row r="12" spans="1:21" s="11" customFormat="1" ht="12" customHeight="1" thickBot="1" x14ac:dyDescent="0.3">
      <c r="A12" s="53"/>
      <c r="B12" s="15"/>
      <c r="C12" s="15"/>
      <c r="D12" s="16"/>
      <c r="E12" s="16"/>
      <c r="F12" s="15"/>
      <c r="G12" s="15"/>
      <c r="H12" s="42"/>
      <c r="I12" s="35" t="str">
        <f t="shared" si="0"/>
        <v xml:space="preserve"> </v>
      </c>
      <c r="J12" s="35" t="str">
        <f t="shared" si="1"/>
        <v xml:space="preserve"> </v>
      </c>
      <c r="K12" s="35" t="str">
        <f t="shared" si="2"/>
        <v xml:space="preserve"> </v>
      </c>
      <c r="L12" s="35" t="str">
        <f t="shared" si="3"/>
        <v xml:space="preserve"> </v>
      </c>
      <c r="M12" s="35" t="str">
        <f t="shared" si="4"/>
        <v xml:space="preserve"> </v>
      </c>
      <c r="N12" s="35" t="str">
        <f t="shared" si="5"/>
        <v xml:space="preserve"> </v>
      </c>
      <c r="O12" s="35" t="str">
        <f t="shared" si="6"/>
        <v xml:space="preserve"> </v>
      </c>
      <c r="P12" s="35" t="str">
        <f t="shared" si="7"/>
        <v xml:space="preserve"> </v>
      </c>
      <c r="Q12" s="35" t="str">
        <f t="shared" si="8"/>
        <v xml:space="preserve"> </v>
      </c>
      <c r="R12" s="35" t="str">
        <f t="shared" si="9"/>
        <v xml:space="preserve"> </v>
      </c>
    </row>
    <row r="13" spans="1:21" ht="17.25" customHeight="1" x14ac:dyDescent="0.25">
      <c r="A13" s="68" t="s">
        <v>17</v>
      </c>
      <c r="B13" s="69"/>
      <c r="C13" s="69"/>
      <c r="D13" s="69"/>
      <c r="E13" s="69"/>
      <c r="F13" s="69"/>
      <c r="G13" s="69"/>
      <c r="H13" s="70"/>
      <c r="I13" s="48">
        <v>0.222</v>
      </c>
      <c r="J13" s="17">
        <v>0.39500000000000002</v>
      </c>
      <c r="K13" s="17">
        <v>0.61699999999999999</v>
      </c>
      <c r="L13" s="17">
        <v>0.88800000000000001</v>
      </c>
      <c r="M13" s="17">
        <v>1.208</v>
      </c>
      <c r="N13" s="17">
        <v>1.5780000000000001</v>
      </c>
      <c r="O13" s="17">
        <v>2.4660000000000002</v>
      </c>
      <c r="P13" s="17">
        <v>3.8540000000000001</v>
      </c>
      <c r="Q13" s="17">
        <v>6.3140000000000001</v>
      </c>
      <c r="R13" s="17">
        <v>9.8659999999999997</v>
      </c>
      <c r="T13" s="43"/>
      <c r="U13" s="43"/>
    </row>
    <row r="14" spans="1:21" ht="15" customHeight="1" thickBot="1" x14ac:dyDescent="0.3">
      <c r="A14" s="71" t="s">
        <v>18</v>
      </c>
      <c r="B14" s="72"/>
      <c r="C14" s="72"/>
      <c r="D14" s="72"/>
      <c r="E14" s="72"/>
      <c r="F14" s="72"/>
      <c r="G14" s="72"/>
      <c r="H14" s="73"/>
      <c r="I14" s="47">
        <f>SUM(I5:I12)</f>
        <v>14.13918</v>
      </c>
      <c r="J14" s="47">
        <f t="shared" ref="J14:R14" si="22">SUM(J5:J12)</f>
        <v>0</v>
      </c>
      <c r="K14" s="47">
        <f t="shared" si="22"/>
        <v>0</v>
      </c>
      <c r="L14" s="47">
        <f t="shared" si="22"/>
        <v>9.8301600000000011</v>
      </c>
      <c r="M14" s="47">
        <f t="shared" si="22"/>
        <v>0</v>
      </c>
      <c r="N14" s="47">
        <f t="shared" si="22"/>
        <v>45.77778</v>
      </c>
      <c r="O14" s="47">
        <f t="shared" si="22"/>
        <v>0</v>
      </c>
      <c r="P14" s="47">
        <f t="shared" si="22"/>
        <v>0</v>
      </c>
      <c r="Q14" s="47">
        <f t="shared" si="22"/>
        <v>0</v>
      </c>
      <c r="R14" s="47">
        <f t="shared" si="22"/>
        <v>0</v>
      </c>
      <c r="T14" s="43"/>
      <c r="U14" s="43"/>
    </row>
    <row r="15" spans="1:21" s="19" customFormat="1" ht="16.5" customHeight="1" thickBot="1" x14ac:dyDescent="0.25">
      <c r="A15" s="74" t="s">
        <v>19</v>
      </c>
      <c r="B15" s="75"/>
      <c r="C15" s="75"/>
      <c r="D15" s="75"/>
      <c r="E15" s="75"/>
      <c r="F15" s="75"/>
      <c r="G15" s="75"/>
      <c r="H15" s="76"/>
      <c r="I15" s="25"/>
      <c r="J15" s="18"/>
      <c r="K15" s="18"/>
      <c r="L15" s="18"/>
      <c r="M15" s="18"/>
      <c r="N15" s="18"/>
      <c r="O15" s="18"/>
      <c r="P15" s="25"/>
      <c r="Q15" s="25"/>
      <c r="R15" s="44">
        <f>(SUM(I14:R14))</f>
        <v>69.747119999999995</v>
      </c>
      <c r="T15" s="50"/>
      <c r="U15" s="50"/>
    </row>
    <row r="16" spans="1:21" s="19" customFormat="1" ht="16.5" customHeight="1" x14ac:dyDescent="0.2">
      <c r="A16" s="56"/>
      <c r="B16" s="56"/>
      <c r="C16" s="56"/>
      <c r="D16" s="56"/>
      <c r="E16" s="56"/>
      <c r="F16" s="56"/>
      <c r="G16" s="56"/>
      <c r="H16" s="56"/>
      <c r="I16" s="60"/>
      <c r="J16" s="61"/>
      <c r="K16" s="61"/>
      <c r="L16" s="61"/>
      <c r="M16" s="61"/>
      <c r="N16" s="61"/>
      <c r="O16" s="61"/>
      <c r="P16" s="60"/>
      <c r="Q16" s="60"/>
      <c r="R16" s="62"/>
      <c r="T16" s="50"/>
      <c r="U16" s="50"/>
    </row>
    <row r="17" spans="1:21" ht="15.75" thickBot="1" x14ac:dyDescent="0.3"/>
    <row r="18" spans="1:21" s="10" customFormat="1" ht="21" customHeight="1" thickBot="1" x14ac:dyDescent="0.3">
      <c r="A18" s="80" t="s">
        <v>2</v>
      </c>
      <c r="B18" s="82" t="s">
        <v>3</v>
      </c>
      <c r="C18" s="84" t="s">
        <v>4</v>
      </c>
      <c r="D18" s="86" t="s">
        <v>5</v>
      </c>
      <c r="E18" s="86"/>
      <c r="F18" s="88" t="s">
        <v>6</v>
      </c>
      <c r="G18" s="90" t="s">
        <v>7</v>
      </c>
      <c r="H18" s="92" t="s">
        <v>8</v>
      </c>
      <c r="I18" s="77" t="s">
        <v>9</v>
      </c>
      <c r="J18" s="78"/>
      <c r="K18" s="78"/>
      <c r="L18" s="78"/>
      <c r="M18" s="78"/>
      <c r="N18" s="78"/>
      <c r="O18" s="78"/>
      <c r="P18" s="78"/>
      <c r="Q18" s="78"/>
      <c r="R18" s="79"/>
    </row>
    <row r="19" spans="1:21" s="10" customFormat="1" ht="15.75" customHeight="1" thickBot="1" x14ac:dyDescent="0.3">
      <c r="A19" s="81"/>
      <c r="B19" s="83"/>
      <c r="C19" s="85"/>
      <c r="D19" s="87"/>
      <c r="E19" s="87"/>
      <c r="F19" s="89"/>
      <c r="G19" s="91"/>
      <c r="H19" s="93"/>
      <c r="I19" s="36" t="s">
        <v>10</v>
      </c>
      <c r="J19" s="36" t="s">
        <v>11</v>
      </c>
      <c r="K19" s="36" t="s">
        <v>20</v>
      </c>
      <c r="L19" s="36" t="s">
        <v>21</v>
      </c>
      <c r="M19" s="36" t="s">
        <v>22</v>
      </c>
      <c r="N19" s="36" t="s">
        <v>23</v>
      </c>
      <c r="O19" s="36" t="s">
        <v>12</v>
      </c>
      <c r="P19" s="36" t="s">
        <v>24</v>
      </c>
      <c r="Q19" s="36" t="s">
        <v>13</v>
      </c>
      <c r="R19" s="37" t="s">
        <v>14</v>
      </c>
    </row>
    <row r="20" spans="1:21" s="11" customFormat="1" ht="14.25" customHeight="1" thickBot="1" x14ac:dyDescent="0.3">
      <c r="A20" s="51" t="s">
        <v>15</v>
      </c>
      <c r="B20" s="33"/>
      <c r="C20" s="33"/>
      <c r="D20" s="33"/>
      <c r="E20" s="33"/>
      <c r="F20" s="33"/>
      <c r="G20" s="33"/>
      <c r="H20" s="34"/>
      <c r="I20" s="35" t="str">
        <f>IF(E20=6,(G20*H20*0.222)," ")</f>
        <v xml:space="preserve"> </v>
      </c>
      <c r="J20" s="35" t="str">
        <f>IF(E20=8,(H20*G20*0.395)," ")</f>
        <v xml:space="preserve"> </v>
      </c>
      <c r="K20" s="35" t="str">
        <f>IF(E20=10,(G20*H20*0.617)," ")</f>
        <v xml:space="preserve"> </v>
      </c>
      <c r="L20" s="35" t="str">
        <f>IF(E20=12,(H20*G20*0.888)," ")</f>
        <v xml:space="preserve"> </v>
      </c>
      <c r="M20" s="35" t="str">
        <f>IF(E20=14,(H20*G20*1.208)," ")</f>
        <v xml:space="preserve"> </v>
      </c>
      <c r="N20" s="35" t="str">
        <f>IF(E20=16,(H20*G20*1.578)," ")</f>
        <v xml:space="preserve"> </v>
      </c>
      <c r="O20" s="35" t="str">
        <f>IF(E20=20,(H20*G20*2.466)," ")</f>
        <v xml:space="preserve"> </v>
      </c>
      <c r="P20" s="35" t="str">
        <f>IF(E20=25,(H20*G20*3.854)," ")</f>
        <v xml:space="preserve"> </v>
      </c>
      <c r="Q20" s="35" t="str">
        <f>IF(E20=32,(H20*G20*6.314)," ")</f>
        <v xml:space="preserve"> </v>
      </c>
      <c r="R20" s="35" t="str">
        <f>IF(E20=40,(H20*G20*9.866)," ")</f>
        <v xml:space="preserve"> </v>
      </c>
    </row>
    <row r="21" spans="1:21" s="11" customFormat="1" ht="12" customHeight="1" thickBot="1" x14ac:dyDescent="0.3">
      <c r="A21" s="49" t="s">
        <v>63</v>
      </c>
      <c r="B21" s="39"/>
      <c r="C21" s="38"/>
      <c r="D21" s="13"/>
      <c r="E21" s="13"/>
      <c r="F21" s="12"/>
      <c r="G21" s="12"/>
      <c r="H21" s="14"/>
      <c r="I21" s="35" t="str">
        <f t="shared" ref="I21:I27" si="23">IF(E21=6,(G21*H21*0.222)," ")</f>
        <v xml:space="preserve"> </v>
      </c>
      <c r="J21" s="35" t="str">
        <f t="shared" ref="J21:J27" si="24">IF(E21=8,(H21*G21*0.395)," ")</f>
        <v xml:space="preserve"> </v>
      </c>
      <c r="K21" s="35" t="str">
        <f t="shared" ref="K21:K27" si="25">IF(E21=10,(G21*H21*0.617)," ")</f>
        <v xml:space="preserve"> </v>
      </c>
      <c r="L21" s="35" t="str">
        <f t="shared" ref="L21:L27" si="26">IF(E21=12,(H21*G21*0.888)," ")</f>
        <v xml:space="preserve"> </v>
      </c>
      <c r="M21" s="35" t="str">
        <f t="shared" ref="M21:M27" si="27">IF(E21=14,(H21*G21*1.208)," ")</f>
        <v xml:space="preserve"> </v>
      </c>
      <c r="N21" s="35" t="str">
        <f t="shared" ref="N21:N27" si="28">IF(E21=16,(H21*G21*1.578)," ")</f>
        <v xml:space="preserve"> </v>
      </c>
      <c r="O21" s="35" t="str">
        <f t="shared" ref="O21:O27" si="29">IF(E21=20,(H21*G21*2.466)," ")</f>
        <v xml:space="preserve"> </v>
      </c>
      <c r="P21" s="35" t="str">
        <f t="shared" ref="P21:P27" si="30">IF(E21=25,(H21*G21*3.854)," ")</f>
        <v xml:space="preserve"> </v>
      </c>
      <c r="Q21" s="35" t="str">
        <f t="shared" ref="Q21:Q27" si="31">IF(E21=32,(H21*G21*6.314)," ")</f>
        <v xml:space="preserve"> </v>
      </c>
      <c r="R21" s="35" t="str">
        <f t="shared" ref="R21:R27" si="32">IF(E21=40,(H21*G21*9.866)," ")</f>
        <v xml:space="preserve"> </v>
      </c>
    </row>
    <row r="22" spans="1:21" s="11" customFormat="1" ht="12" customHeight="1" x14ac:dyDescent="0.25">
      <c r="A22" s="45"/>
      <c r="B22" s="41"/>
      <c r="C22" s="12">
        <v>33</v>
      </c>
      <c r="D22" s="13" t="s">
        <v>16</v>
      </c>
      <c r="E22" s="52">
        <v>6</v>
      </c>
      <c r="F22" s="12">
        <v>1</v>
      </c>
      <c r="G22" s="12">
        <f t="shared" ref="G22:G25" si="33">F22*C22</f>
        <v>33</v>
      </c>
      <c r="H22" s="14">
        <v>0.55000000000000004</v>
      </c>
      <c r="I22" s="35">
        <f t="shared" si="23"/>
        <v>4.0293000000000001</v>
      </c>
      <c r="J22" s="35" t="str">
        <f t="shared" si="24"/>
        <v xml:space="preserve"> </v>
      </c>
      <c r="K22" s="35" t="str">
        <f t="shared" si="25"/>
        <v xml:space="preserve"> </v>
      </c>
      <c r="L22" s="35" t="str">
        <f t="shared" si="26"/>
        <v xml:space="preserve"> </v>
      </c>
      <c r="M22" s="35" t="str">
        <f t="shared" si="27"/>
        <v xml:space="preserve"> </v>
      </c>
      <c r="N22" s="35" t="str">
        <f t="shared" si="28"/>
        <v xml:space="preserve"> </v>
      </c>
      <c r="O22" s="35" t="str">
        <f t="shared" si="29"/>
        <v xml:space="preserve"> </v>
      </c>
      <c r="P22" s="35" t="str">
        <f t="shared" si="30"/>
        <v xml:space="preserve"> </v>
      </c>
      <c r="Q22" s="35" t="str">
        <f t="shared" si="31"/>
        <v xml:space="preserve"> </v>
      </c>
      <c r="R22" s="35" t="str">
        <f t="shared" si="32"/>
        <v xml:space="preserve"> </v>
      </c>
    </row>
    <row r="23" spans="1:21" s="11" customFormat="1" ht="12" customHeight="1" x14ac:dyDescent="0.25">
      <c r="A23" s="45"/>
      <c r="B23" s="12"/>
      <c r="C23" s="12">
        <v>3</v>
      </c>
      <c r="D23" s="13" t="s">
        <v>16</v>
      </c>
      <c r="E23" s="52">
        <v>16</v>
      </c>
      <c r="F23" s="12">
        <v>1</v>
      </c>
      <c r="G23" s="12">
        <f t="shared" ref="G23:G24" si="34">F23*C23</f>
        <v>3</v>
      </c>
      <c r="H23" s="14">
        <v>4.43</v>
      </c>
      <c r="I23" s="35" t="str">
        <f t="shared" ref="I23:I24" si="35">IF(E23=6,(G23*H23*0.222)," ")</f>
        <v xml:space="preserve"> </v>
      </c>
      <c r="J23" s="35" t="str">
        <f t="shared" ref="J23:J24" si="36">IF(E23=8,(H23*G23*0.395)," ")</f>
        <v xml:space="preserve"> </v>
      </c>
      <c r="K23" s="35" t="str">
        <f t="shared" ref="K23:K24" si="37">IF(E23=10,(G23*H23*0.617)," ")</f>
        <v xml:space="preserve"> </v>
      </c>
      <c r="L23" s="35" t="str">
        <f t="shared" ref="L23:L24" si="38">IF(E23=12,(H23*G23*0.888)," ")</f>
        <v xml:space="preserve"> </v>
      </c>
      <c r="M23" s="35" t="str">
        <f t="shared" ref="M23:M24" si="39">IF(E23=14,(H23*G23*1.208)," ")</f>
        <v xml:space="preserve"> </v>
      </c>
      <c r="N23" s="35">
        <f t="shared" ref="N23:N24" si="40">IF(E23=16,(H23*G23*1.578)," ")</f>
        <v>20.971619999999998</v>
      </c>
      <c r="O23" s="35" t="str">
        <f t="shared" ref="O23:O24" si="41">IF(E23=20,(H23*G23*2.466)," ")</f>
        <v xml:space="preserve"> </v>
      </c>
      <c r="P23" s="35" t="str">
        <f t="shared" ref="P23:P24" si="42">IF(E23=25,(H23*G23*3.854)," ")</f>
        <v xml:space="preserve"> </v>
      </c>
      <c r="Q23" s="35" t="str">
        <f t="shared" ref="Q23:Q24" si="43">IF(E23=32,(H23*G23*6.314)," ")</f>
        <v xml:space="preserve"> </v>
      </c>
      <c r="R23" s="35" t="str">
        <f t="shared" ref="R23:R24" si="44">IF(E23=40,(H23*G23*9.866)," ")</f>
        <v xml:space="preserve"> </v>
      </c>
    </row>
    <row r="24" spans="1:21" s="11" customFormat="1" ht="12" customHeight="1" x14ac:dyDescent="0.25">
      <c r="A24" s="45"/>
      <c r="B24" s="12"/>
      <c r="C24" s="12">
        <v>3</v>
      </c>
      <c r="D24" s="13" t="s">
        <v>16</v>
      </c>
      <c r="E24" s="52">
        <v>12</v>
      </c>
      <c r="F24" s="12">
        <v>1</v>
      </c>
      <c r="G24" s="12">
        <f t="shared" si="34"/>
        <v>3</v>
      </c>
      <c r="H24" s="14">
        <v>3.69</v>
      </c>
      <c r="I24" s="35" t="str">
        <f t="shared" si="35"/>
        <v xml:space="preserve"> </v>
      </c>
      <c r="J24" s="35" t="str">
        <f t="shared" si="36"/>
        <v xml:space="preserve"> </v>
      </c>
      <c r="K24" s="35" t="str">
        <f t="shared" si="37"/>
        <v xml:space="preserve"> </v>
      </c>
      <c r="L24" s="35">
        <f t="shared" si="38"/>
        <v>9.8301600000000011</v>
      </c>
      <c r="M24" s="35" t="str">
        <f t="shared" si="39"/>
        <v xml:space="preserve"> </v>
      </c>
      <c r="N24" s="35" t="str">
        <f t="shared" si="40"/>
        <v xml:space="preserve"> </v>
      </c>
      <c r="O24" s="35" t="str">
        <f t="shared" si="41"/>
        <v xml:space="preserve"> </v>
      </c>
      <c r="P24" s="35" t="str">
        <f t="shared" si="42"/>
        <v xml:space="preserve"> </v>
      </c>
      <c r="Q24" s="35" t="str">
        <f t="shared" si="43"/>
        <v xml:space="preserve"> </v>
      </c>
      <c r="R24" s="35" t="str">
        <f t="shared" si="44"/>
        <v xml:space="preserve"> </v>
      </c>
    </row>
    <row r="25" spans="1:21" s="11" customFormat="1" ht="12" customHeight="1" x14ac:dyDescent="0.25">
      <c r="A25" s="45"/>
      <c r="B25" s="12"/>
      <c r="C25" s="12">
        <v>33</v>
      </c>
      <c r="D25" s="13" t="s">
        <v>16</v>
      </c>
      <c r="E25" s="52">
        <v>6</v>
      </c>
      <c r="F25" s="12">
        <v>1</v>
      </c>
      <c r="G25" s="12">
        <f t="shared" si="33"/>
        <v>33</v>
      </c>
      <c r="H25" s="14">
        <v>1.38</v>
      </c>
      <c r="I25" s="35">
        <f t="shared" si="23"/>
        <v>10.10988</v>
      </c>
      <c r="J25" s="35" t="str">
        <f t="shared" si="24"/>
        <v xml:space="preserve"> </v>
      </c>
      <c r="K25" s="35" t="str">
        <f t="shared" si="25"/>
        <v xml:space="preserve"> </v>
      </c>
      <c r="L25" s="35" t="str">
        <f t="shared" si="26"/>
        <v xml:space="preserve"> </v>
      </c>
      <c r="M25" s="35" t="str">
        <f t="shared" si="27"/>
        <v xml:space="preserve"> </v>
      </c>
      <c r="N25" s="35" t="str">
        <f t="shared" si="28"/>
        <v xml:space="preserve"> </v>
      </c>
      <c r="O25" s="35" t="str">
        <f t="shared" si="29"/>
        <v xml:space="preserve"> </v>
      </c>
      <c r="P25" s="35" t="str">
        <f t="shared" si="30"/>
        <v xml:space="preserve"> </v>
      </c>
      <c r="Q25" s="35" t="str">
        <f t="shared" si="31"/>
        <v xml:space="preserve"> </v>
      </c>
      <c r="R25" s="35" t="str">
        <f t="shared" si="32"/>
        <v xml:space="preserve"> </v>
      </c>
    </row>
    <row r="26" spans="1:21" s="11" customFormat="1" ht="12" customHeight="1" x14ac:dyDescent="0.25">
      <c r="A26" s="45"/>
      <c r="B26" s="41"/>
      <c r="C26" s="12"/>
      <c r="D26" s="13"/>
      <c r="E26" s="13"/>
      <c r="F26" s="12"/>
      <c r="G26" s="12"/>
      <c r="H26" s="14"/>
      <c r="I26" s="35" t="str">
        <f t="shared" si="23"/>
        <v xml:space="preserve"> </v>
      </c>
      <c r="J26" s="35" t="str">
        <f t="shared" si="24"/>
        <v xml:space="preserve"> </v>
      </c>
      <c r="K26" s="35" t="str">
        <f t="shared" si="25"/>
        <v xml:space="preserve"> </v>
      </c>
      <c r="L26" s="35" t="str">
        <f t="shared" si="26"/>
        <v xml:space="preserve"> </v>
      </c>
      <c r="M26" s="35" t="str">
        <f t="shared" si="27"/>
        <v xml:space="preserve"> </v>
      </c>
      <c r="N26" s="35" t="str">
        <f t="shared" si="28"/>
        <v xml:space="preserve"> </v>
      </c>
      <c r="O26" s="35" t="str">
        <f t="shared" si="29"/>
        <v xml:space="preserve"> </v>
      </c>
      <c r="P26" s="35" t="str">
        <f t="shared" si="30"/>
        <v xml:space="preserve"> </v>
      </c>
      <c r="Q26" s="35" t="str">
        <f t="shared" si="31"/>
        <v xml:space="preserve"> </v>
      </c>
      <c r="R26" s="35" t="str">
        <f t="shared" si="32"/>
        <v xml:space="preserve"> </v>
      </c>
    </row>
    <row r="27" spans="1:21" s="11" customFormat="1" ht="12" customHeight="1" thickBot="1" x14ac:dyDescent="0.3">
      <c r="A27" s="53"/>
      <c r="B27" s="15"/>
      <c r="C27" s="15"/>
      <c r="D27" s="16"/>
      <c r="E27" s="16"/>
      <c r="F27" s="15"/>
      <c r="G27" s="15"/>
      <c r="H27" s="42"/>
      <c r="I27" s="35" t="str">
        <f t="shared" si="23"/>
        <v xml:space="preserve"> </v>
      </c>
      <c r="J27" s="35" t="str">
        <f t="shared" si="24"/>
        <v xml:space="preserve"> </v>
      </c>
      <c r="K27" s="35" t="str">
        <f t="shared" si="25"/>
        <v xml:space="preserve"> </v>
      </c>
      <c r="L27" s="35" t="str">
        <f t="shared" si="26"/>
        <v xml:space="preserve"> </v>
      </c>
      <c r="M27" s="35" t="str">
        <f t="shared" si="27"/>
        <v xml:space="preserve"> </v>
      </c>
      <c r="N27" s="35" t="str">
        <f t="shared" si="28"/>
        <v xml:space="preserve"> </v>
      </c>
      <c r="O27" s="35" t="str">
        <f t="shared" si="29"/>
        <v xml:space="preserve"> </v>
      </c>
      <c r="P27" s="35" t="str">
        <f t="shared" si="30"/>
        <v xml:space="preserve"> </v>
      </c>
      <c r="Q27" s="35" t="str">
        <f t="shared" si="31"/>
        <v xml:space="preserve"> </v>
      </c>
      <c r="R27" s="35" t="str">
        <f t="shared" si="32"/>
        <v xml:space="preserve"> </v>
      </c>
    </row>
    <row r="28" spans="1:21" ht="17.25" customHeight="1" x14ac:dyDescent="0.25">
      <c r="A28" s="68" t="s">
        <v>17</v>
      </c>
      <c r="B28" s="69"/>
      <c r="C28" s="69"/>
      <c r="D28" s="69"/>
      <c r="E28" s="69"/>
      <c r="F28" s="69"/>
      <c r="G28" s="69"/>
      <c r="H28" s="70"/>
      <c r="I28" s="48">
        <v>0.222</v>
      </c>
      <c r="J28" s="17">
        <v>0.39500000000000002</v>
      </c>
      <c r="K28" s="17">
        <v>0.61699999999999999</v>
      </c>
      <c r="L28" s="17">
        <v>0.88800000000000001</v>
      </c>
      <c r="M28" s="17">
        <v>1.208</v>
      </c>
      <c r="N28" s="17">
        <v>1.5780000000000001</v>
      </c>
      <c r="O28" s="17">
        <v>2.4660000000000002</v>
      </c>
      <c r="P28" s="17">
        <v>3.8540000000000001</v>
      </c>
      <c r="Q28" s="17">
        <v>6.3140000000000001</v>
      </c>
      <c r="R28" s="17">
        <v>9.8659999999999997</v>
      </c>
      <c r="T28" s="43"/>
      <c r="U28" s="43"/>
    </row>
    <row r="29" spans="1:21" ht="15" customHeight="1" thickBot="1" x14ac:dyDescent="0.3">
      <c r="A29" s="71" t="s">
        <v>18</v>
      </c>
      <c r="B29" s="72"/>
      <c r="C29" s="72"/>
      <c r="D29" s="72"/>
      <c r="E29" s="72"/>
      <c r="F29" s="72"/>
      <c r="G29" s="72"/>
      <c r="H29" s="73"/>
      <c r="I29" s="47">
        <f>SUM(I20:I27)</f>
        <v>14.13918</v>
      </c>
      <c r="J29" s="47">
        <f t="shared" ref="J29:R29" si="45">SUM(J20:J27)</f>
        <v>0</v>
      </c>
      <c r="K29" s="47">
        <f t="shared" si="45"/>
        <v>0</v>
      </c>
      <c r="L29" s="47">
        <f t="shared" si="45"/>
        <v>9.8301600000000011</v>
      </c>
      <c r="M29" s="47">
        <f t="shared" si="45"/>
        <v>0</v>
      </c>
      <c r="N29" s="47">
        <f t="shared" si="45"/>
        <v>20.971619999999998</v>
      </c>
      <c r="O29" s="47">
        <f t="shared" si="45"/>
        <v>0</v>
      </c>
      <c r="P29" s="47">
        <f t="shared" si="45"/>
        <v>0</v>
      </c>
      <c r="Q29" s="47">
        <f t="shared" si="45"/>
        <v>0</v>
      </c>
      <c r="R29" s="47">
        <f t="shared" si="45"/>
        <v>0</v>
      </c>
      <c r="T29" s="43"/>
      <c r="U29" s="43"/>
    </row>
    <row r="30" spans="1:21" s="19" customFormat="1" ht="16.5" customHeight="1" thickBot="1" x14ac:dyDescent="0.25">
      <c r="A30" s="74" t="s">
        <v>19</v>
      </c>
      <c r="B30" s="75"/>
      <c r="C30" s="75"/>
      <c r="D30" s="75"/>
      <c r="E30" s="75"/>
      <c r="F30" s="75"/>
      <c r="G30" s="75"/>
      <c r="H30" s="76"/>
      <c r="I30" s="25"/>
      <c r="J30" s="18"/>
      <c r="K30" s="18"/>
      <c r="L30" s="18"/>
      <c r="M30" s="18"/>
      <c r="N30" s="18"/>
      <c r="O30" s="18"/>
      <c r="P30" s="25"/>
      <c r="Q30" s="25"/>
      <c r="R30" s="44">
        <f>(SUM(I29:R29))</f>
        <v>44.940960000000004</v>
      </c>
      <c r="T30" s="50"/>
      <c r="U30" s="50"/>
    </row>
    <row r="31" spans="1:21" ht="15.75" thickBot="1" x14ac:dyDescent="0.3"/>
    <row r="32" spans="1:21" s="10" customFormat="1" ht="21" customHeight="1" thickBot="1" x14ac:dyDescent="0.3">
      <c r="A32" s="80" t="s">
        <v>2</v>
      </c>
      <c r="B32" s="82" t="s">
        <v>3</v>
      </c>
      <c r="C32" s="84" t="s">
        <v>4</v>
      </c>
      <c r="D32" s="86" t="s">
        <v>5</v>
      </c>
      <c r="E32" s="86"/>
      <c r="F32" s="88" t="s">
        <v>6</v>
      </c>
      <c r="G32" s="90" t="s">
        <v>7</v>
      </c>
      <c r="H32" s="92" t="s">
        <v>8</v>
      </c>
      <c r="I32" s="77" t="s">
        <v>9</v>
      </c>
      <c r="J32" s="78"/>
      <c r="K32" s="78"/>
      <c r="L32" s="78"/>
      <c r="M32" s="78"/>
      <c r="N32" s="78"/>
      <c r="O32" s="78"/>
      <c r="P32" s="78"/>
      <c r="Q32" s="78"/>
      <c r="R32" s="79"/>
    </row>
    <row r="33" spans="1:21" s="10" customFormat="1" ht="15.75" customHeight="1" thickBot="1" x14ac:dyDescent="0.3">
      <c r="A33" s="81"/>
      <c r="B33" s="83"/>
      <c r="C33" s="85"/>
      <c r="D33" s="87"/>
      <c r="E33" s="87"/>
      <c r="F33" s="89"/>
      <c r="G33" s="91"/>
      <c r="H33" s="93"/>
      <c r="I33" s="36" t="s">
        <v>10</v>
      </c>
      <c r="J33" s="36" t="s">
        <v>11</v>
      </c>
      <c r="K33" s="36" t="s">
        <v>20</v>
      </c>
      <c r="L33" s="36" t="s">
        <v>21</v>
      </c>
      <c r="M33" s="36" t="s">
        <v>22</v>
      </c>
      <c r="N33" s="36" t="s">
        <v>23</v>
      </c>
      <c r="O33" s="36" t="s">
        <v>12</v>
      </c>
      <c r="P33" s="36" t="s">
        <v>24</v>
      </c>
      <c r="Q33" s="36" t="s">
        <v>13</v>
      </c>
      <c r="R33" s="37" t="s">
        <v>14</v>
      </c>
    </row>
    <row r="34" spans="1:21" s="11" customFormat="1" ht="14.25" customHeight="1" thickBot="1" x14ac:dyDescent="0.3">
      <c r="A34" s="51" t="s">
        <v>15</v>
      </c>
      <c r="B34" s="33"/>
      <c r="C34" s="33"/>
      <c r="D34" s="33"/>
      <c r="E34" s="33"/>
      <c r="F34" s="33"/>
      <c r="G34" s="33"/>
      <c r="H34" s="34"/>
      <c r="I34" s="35" t="str">
        <f>IF(E34=6,(G34*H34*0.222)," ")</f>
        <v xml:space="preserve"> </v>
      </c>
      <c r="J34" s="35" t="str">
        <f>IF(E34=8,(H34*G34*0.395)," ")</f>
        <v xml:space="preserve"> </v>
      </c>
      <c r="K34" s="35" t="str">
        <f>IF(E34=10,(G34*H34*0.617)," ")</f>
        <v xml:space="preserve"> </v>
      </c>
      <c r="L34" s="35" t="str">
        <f>IF(E34=12,(H34*G34*0.888)," ")</f>
        <v xml:space="preserve"> </v>
      </c>
      <c r="M34" s="35" t="str">
        <f>IF(E34=14,(H34*G34*1.208)," ")</f>
        <v xml:space="preserve"> </v>
      </c>
      <c r="N34" s="35" t="str">
        <f>IF(E34=16,(H34*G34*1.578)," ")</f>
        <v xml:space="preserve"> </v>
      </c>
      <c r="O34" s="35" t="str">
        <f>IF(E34=20,(H34*G34*2.466)," ")</f>
        <v xml:space="preserve"> </v>
      </c>
      <c r="P34" s="35" t="str">
        <f>IF(E34=25,(H34*G34*3.854)," ")</f>
        <v xml:space="preserve"> </v>
      </c>
      <c r="Q34" s="35" t="str">
        <f>IF(E34=32,(H34*G34*6.314)," ")</f>
        <v xml:space="preserve"> </v>
      </c>
      <c r="R34" s="35" t="str">
        <f>IF(E34=40,(H34*G34*9.866)," ")</f>
        <v xml:space="preserve"> </v>
      </c>
    </row>
    <row r="35" spans="1:21" s="11" customFormat="1" ht="12" customHeight="1" thickBot="1" x14ac:dyDescent="0.3">
      <c r="A35" s="49" t="s">
        <v>64</v>
      </c>
      <c r="B35" s="39"/>
      <c r="C35" s="38"/>
      <c r="D35" s="13"/>
      <c r="E35" s="13"/>
      <c r="F35" s="12"/>
      <c r="G35" s="12"/>
      <c r="H35" s="14"/>
      <c r="I35" s="35" t="str">
        <f t="shared" ref="I35:I42" si="46">IF(E35=6,(G35*H35*0.222)," ")</f>
        <v xml:space="preserve"> </v>
      </c>
      <c r="J35" s="35" t="str">
        <f t="shared" ref="J35:J42" si="47">IF(E35=8,(H35*G35*0.395)," ")</f>
        <v xml:space="preserve"> </v>
      </c>
      <c r="K35" s="35" t="str">
        <f t="shared" ref="K35:K42" si="48">IF(E35=10,(G35*H35*0.617)," ")</f>
        <v xml:space="preserve"> </v>
      </c>
      <c r="L35" s="35" t="str">
        <f t="shared" ref="L35:L42" si="49">IF(E35=12,(H35*G35*0.888)," ")</f>
        <v xml:space="preserve"> </v>
      </c>
      <c r="M35" s="35" t="str">
        <f t="shared" ref="M35:M42" si="50">IF(E35=14,(H35*G35*1.208)," ")</f>
        <v xml:space="preserve"> </v>
      </c>
      <c r="N35" s="35" t="str">
        <f t="shared" ref="N35:N42" si="51">IF(E35=16,(H35*G35*1.578)," ")</f>
        <v xml:space="preserve"> </v>
      </c>
      <c r="O35" s="35" t="str">
        <f t="shared" ref="O35:O42" si="52">IF(E35=20,(H35*G35*2.466)," ")</f>
        <v xml:space="preserve"> </v>
      </c>
      <c r="P35" s="35" t="str">
        <f t="shared" ref="P35:P42" si="53">IF(E35=25,(H35*G35*3.854)," ")</f>
        <v xml:space="preserve"> </v>
      </c>
      <c r="Q35" s="35" t="str">
        <f t="shared" ref="Q35:Q42" si="54">IF(E35=32,(H35*G35*6.314)," ")</f>
        <v xml:space="preserve"> </v>
      </c>
      <c r="R35" s="35" t="str">
        <f t="shared" ref="R35:R42" si="55">IF(E35=40,(H35*G35*9.866)," ")</f>
        <v xml:space="preserve"> </v>
      </c>
    </row>
    <row r="36" spans="1:21" s="11" customFormat="1" ht="12" customHeight="1" x14ac:dyDescent="0.25">
      <c r="A36" s="45"/>
      <c r="B36" s="41"/>
      <c r="C36" s="12">
        <v>3</v>
      </c>
      <c r="D36" s="13" t="s">
        <v>16</v>
      </c>
      <c r="E36" s="52">
        <v>12</v>
      </c>
      <c r="F36" s="12">
        <v>1</v>
      </c>
      <c r="G36" s="12">
        <f t="shared" ref="G36:G38" si="56">F36*C36</f>
        <v>3</v>
      </c>
      <c r="H36" s="14">
        <v>7.85</v>
      </c>
      <c r="I36" s="35" t="str">
        <f t="shared" si="46"/>
        <v xml:space="preserve"> </v>
      </c>
      <c r="J36" s="35" t="str">
        <f t="shared" si="47"/>
        <v xml:space="preserve"> </v>
      </c>
      <c r="K36" s="35" t="str">
        <f t="shared" si="48"/>
        <v xml:space="preserve"> </v>
      </c>
      <c r="L36" s="35">
        <f t="shared" si="49"/>
        <v>20.912399999999998</v>
      </c>
      <c r="M36" s="35" t="str">
        <f t="shared" si="50"/>
        <v xml:space="preserve"> </v>
      </c>
      <c r="N36" s="35" t="str">
        <f t="shared" si="51"/>
        <v xml:space="preserve"> </v>
      </c>
      <c r="O36" s="35" t="str">
        <f t="shared" si="52"/>
        <v xml:space="preserve"> </v>
      </c>
      <c r="P36" s="35" t="str">
        <f t="shared" si="53"/>
        <v xml:space="preserve"> </v>
      </c>
      <c r="Q36" s="35" t="str">
        <f t="shared" si="54"/>
        <v xml:space="preserve"> </v>
      </c>
      <c r="R36" s="35" t="str">
        <f t="shared" si="55"/>
        <v xml:space="preserve"> </v>
      </c>
    </row>
    <row r="37" spans="1:21" s="11" customFormat="1" ht="12" customHeight="1" x14ac:dyDescent="0.25">
      <c r="A37" s="45"/>
      <c r="B37" s="12"/>
      <c r="C37" s="12">
        <v>3</v>
      </c>
      <c r="D37" s="13" t="s">
        <v>16</v>
      </c>
      <c r="E37" s="52">
        <v>20</v>
      </c>
      <c r="F37" s="12">
        <v>1</v>
      </c>
      <c r="G37" s="12">
        <f t="shared" si="56"/>
        <v>3</v>
      </c>
      <c r="H37" s="14">
        <v>8.15</v>
      </c>
      <c r="I37" s="35" t="str">
        <f t="shared" si="46"/>
        <v xml:space="preserve"> </v>
      </c>
      <c r="J37" s="35" t="str">
        <f t="shared" si="47"/>
        <v xml:space="preserve"> </v>
      </c>
      <c r="K37" s="35" t="str">
        <f t="shared" si="48"/>
        <v xml:space="preserve"> </v>
      </c>
      <c r="L37" s="35" t="str">
        <f t="shared" si="49"/>
        <v xml:space="preserve"> </v>
      </c>
      <c r="M37" s="35" t="str">
        <f t="shared" si="50"/>
        <v xml:space="preserve"> </v>
      </c>
      <c r="N37" s="35" t="str">
        <f t="shared" si="51"/>
        <v xml:space="preserve"> </v>
      </c>
      <c r="O37" s="35">
        <f t="shared" si="52"/>
        <v>60.293700000000008</v>
      </c>
      <c r="P37" s="35" t="str">
        <f t="shared" si="53"/>
        <v xml:space="preserve"> </v>
      </c>
      <c r="Q37" s="35" t="str">
        <f t="shared" si="54"/>
        <v xml:space="preserve"> </v>
      </c>
      <c r="R37" s="35" t="str">
        <f t="shared" si="55"/>
        <v xml:space="preserve"> </v>
      </c>
    </row>
    <row r="38" spans="1:21" s="11" customFormat="1" ht="12" customHeight="1" x14ac:dyDescent="0.25">
      <c r="A38" s="45"/>
      <c r="B38" s="41"/>
      <c r="C38" s="12">
        <v>49</v>
      </c>
      <c r="D38" s="13" t="s">
        <v>16</v>
      </c>
      <c r="E38" s="52">
        <v>6</v>
      </c>
      <c r="F38" s="12">
        <v>1</v>
      </c>
      <c r="G38" s="12">
        <f t="shared" si="56"/>
        <v>49</v>
      </c>
      <c r="H38" s="14">
        <v>0.5</v>
      </c>
      <c r="I38" s="35">
        <f t="shared" si="46"/>
        <v>5.4390000000000001</v>
      </c>
      <c r="J38" s="35" t="str">
        <f t="shared" si="47"/>
        <v xml:space="preserve"> </v>
      </c>
      <c r="K38" s="35" t="str">
        <f t="shared" si="48"/>
        <v xml:space="preserve"> </v>
      </c>
      <c r="L38" s="35" t="str">
        <f t="shared" si="49"/>
        <v xml:space="preserve"> </v>
      </c>
      <c r="M38" s="35" t="str">
        <f t="shared" si="50"/>
        <v xml:space="preserve"> </v>
      </c>
      <c r="N38" s="35" t="str">
        <f t="shared" si="51"/>
        <v xml:space="preserve"> </v>
      </c>
      <c r="O38" s="35" t="str">
        <f t="shared" si="52"/>
        <v xml:space="preserve"> </v>
      </c>
      <c r="P38" s="35" t="str">
        <f t="shared" si="53"/>
        <v xml:space="preserve"> </v>
      </c>
      <c r="Q38" s="35" t="str">
        <f t="shared" si="54"/>
        <v xml:space="preserve"> </v>
      </c>
      <c r="R38" s="35" t="str">
        <f t="shared" si="55"/>
        <v xml:space="preserve"> </v>
      </c>
    </row>
    <row r="39" spans="1:21" s="11" customFormat="1" ht="12" customHeight="1" x14ac:dyDescent="0.25">
      <c r="A39" s="45"/>
      <c r="B39" s="41"/>
      <c r="C39" s="12">
        <v>49</v>
      </c>
      <c r="D39" s="13" t="s">
        <v>16</v>
      </c>
      <c r="E39" s="52">
        <v>6</v>
      </c>
      <c r="F39" s="12">
        <v>1</v>
      </c>
      <c r="G39" s="12">
        <f t="shared" ref="G39:G40" si="57">F39*C39</f>
        <v>49</v>
      </c>
      <c r="H39" s="14">
        <v>1.18</v>
      </c>
      <c r="I39" s="35">
        <f t="shared" ref="I39:I40" si="58">IF(E39=6,(G39*H39*0.222)," ")</f>
        <v>12.836040000000001</v>
      </c>
      <c r="J39" s="35" t="str">
        <f t="shared" ref="J39:J40" si="59">IF(E39=8,(H39*G39*0.395)," ")</f>
        <v xml:space="preserve"> </v>
      </c>
      <c r="K39" s="35" t="str">
        <f t="shared" ref="K39:K40" si="60">IF(E39=10,(G39*H39*0.617)," ")</f>
        <v xml:space="preserve"> </v>
      </c>
      <c r="L39" s="35" t="str">
        <f t="shared" ref="L39:L40" si="61">IF(E39=12,(H39*G39*0.888)," ")</f>
        <v xml:space="preserve"> </v>
      </c>
      <c r="M39" s="35" t="str">
        <f t="shared" ref="M39:M40" si="62">IF(E39=14,(H39*G39*1.208)," ")</f>
        <v xml:space="preserve"> </v>
      </c>
      <c r="N39" s="35" t="str">
        <f t="shared" ref="N39:N40" si="63">IF(E39=16,(H39*G39*1.578)," ")</f>
        <v xml:space="preserve"> </v>
      </c>
      <c r="O39" s="35" t="str">
        <f t="shared" ref="O39:O40" si="64">IF(E39=20,(H39*G39*2.466)," ")</f>
        <v xml:space="preserve"> </v>
      </c>
      <c r="P39" s="35" t="str">
        <f t="shared" ref="P39:P40" si="65">IF(E39=25,(H39*G39*3.854)," ")</f>
        <v xml:space="preserve"> </v>
      </c>
      <c r="Q39" s="35" t="str">
        <f t="shared" ref="Q39:Q40" si="66">IF(E39=32,(H39*G39*6.314)," ")</f>
        <v xml:space="preserve"> </v>
      </c>
      <c r="R39" s="35" t="str">
        <f t="shared" ref="R39:R40" si="67">IF(E39=40,(H39*G39*9.866)," ")</f>
        <v xml:space="preserve"> </v>
      </c>
    </row>
    <row r="40" spans="1:21" s="11" customFormat="1" ht="12" customHeight="1" x14ac:dyDescent="0.25">
      <c r="A40" s="45"/>
      <c r="B40" s="12"/>
      <c r="C40" s="12">
        <v>3</v>
      </c>
      <c r="D40" s="13" t="s">
        <v>16</v>
      </c>
      <c r="E40" s="52">
        <v>16</v>
      </c>
      <c r="F40" s="12">
        <v>1</v>
      </c>
      <c r="G40" s="12">
        <f t="shared" si="57"/>
        <v>3</v>
      </c>
      <c r="H40" s="14">
        <v>6</v>
      </c>
      <c r="I40" s="35" t="str">
        <f t="shared" si="58"/>
        <v xml:space="preserve"> </v>
      </c>
      <c r="J40" s="35" t="str">
        <f t="shared" si="59"/>
        <v xml:space="preserve"> </v>
      </c>
      <c r="K40" s="35" t="str">
        <f t="shared" si="60"/>
        <v xml:space="preserve"> </v>
      </c>
      <c r="L40" s="35" t="str">
        <f t="shared" si="61"/>
        <v xml:space="preserve"> </v>
      </c>
      <c r="M40" s="35" t="str">
        <f t="shared" si="62"/>
        <v xml:space="preserve"> </v>
      </c>
      <c r="N40" s="35">
        <f t="shared" si="63"/>
        <v>28.404</v>
      </c>
      <c r="O40" s="35" t="str">
        <f t="shared" si="64"/>
        <v xml:space="preserve"> </v>
      </c>
      <c r="P40" s="35" t="str">
        <f t="shared" si="65"/>
        <v xml:space="preserve"> </v>
      </c>
      <c r="Q40" s="35" t="str">
        <f t="shared" si="66"/>
        <v xml:space="preserve"> </v>
      </c>
      <c r="R40" s="35" t="str">
        <f t="shared" si="67"/>
        <v xml:space="preserve"> </v>
      </c>
    </row>
    <row r="41" spans="1:21" s="11" customFormat="1" ht="12" customHeight="1" x14ac:dyDescent="0.25">
      <c r="A41" s="45"/>
      <c r="B41" s="41"/>
      <c r="C41" s="12"/>
      <c r="D41" s="13"/>
      <c r="E41" s="13"/>
      <c r="F41" s="12"/>
      <c r="G41" s="12"/>
      <c r="H41" s="14"/>
      <c r="I41" s="35" t="str">
        <f t="shared" si="46"/>
        <v xml:space="preserve"> </v>
      </c>
      <c r="J41" s="35" t="str">
        <f t="shared" si="47"/>
        <v xml:space="preserve"> </v>
      </c>
      <c r="K41" s="35" t="str">
        <f t="shared" si="48"/>
        <v xml:space="preserve"> </v>
      </c>
      <c r="L41" s="35" t="str">
        <f t="shared" si="49"/>
        <v xml:space="preserve"> </v>
      </c>
      <c r="M41" s="35" t="str">
        <f t="shared" si="50"/>
        <v xml:space="preserve"> </v>
      </c>
      <c r="N41" s="35" t="str">
        <f t="shared" si="51"/>
        <v xml:space="preserve"> </v>
      </c>
      <c r="O41" s="35" t="str">
        <f t="shared" si="52"/>
        <v xml:space="preserve"> </v>
      </c>
      <c r="P41" s="35" t="str">
        <f t="shared" si="53"/>
        <v xml:space="preserve"> </v>
      </c>
      <c r="Q41" s="35" t="str">
        <f t="shared" si="54"/>
        <v xml:space="preserve"> </v>
      </c>
      <c r="R41" s="35" t="str">
        <f t="shared" si="55"/>
        <v xml:space="preserve"> </v>
      </c>
    </row>
    <row r="42" spans="1:21" s="11" customFormat="1" ht="12" customHeight="1" thickBot="1" x14ac:dyDescent="0.3">
      <c r="A42" s="53"/>
      <c r="B42" s="15"/>
      <c r="C42" s="15"/>
      <c r="D42" s="16"/>
      <c r="E42" s="16"/>
      <c r="F42" s="15"/>
      <c r="G42" s="15"/>
      <c r="H42" s="42"/>
      <c r="I42" s="35" t="str">
        <f t="shared" si="46"/>
        <v xml:space="preserve"> </v>
      </c>
      <c r="J42" s="35" t="str">
        <f t="shared" si="47"/>
        <v xml:space="preserve"> </v>
      </c>
      <c r="K42" s="35" t="str">
        <f t="shared" si="48"/>
        <v xml:space="preserve"> </v>
      </c>
      <c r="L42" s="35" t="str">
        <f t="shared" si="49"/>
        <v xml:space="preserve"> </v>
      </c>
      <c r="M42" s="35" t="str">
        <f t="shared" si="50"/>
        <v xml:space="preserve"> </v>
      </c>
      <c r="N42" s="35" t="str">
        <f t="shared" si="51"/>
        <v xml:space="preserve"> </v>
      </c>
      <c r="O42" s="35" t="str">
        <f t="shared" si="52"/>
        <v xml:space="preserve"> </v>
      </c>
      <c r="P42" s="35" t="str">
        <f t="shared" si="53"/>
        <v xml:space="preserve"> </v>
      </c>
      <c r="Q42" s="35" t="str">
        <f t="shared" si="54"/>
        <v xml:space="preserve"> </v>
      </c>
      <c r="R42" s="35" t="str">
        <f t="shared" si="55"/>
        <v xml:space="preserve"> </v>
      </c>
    </row>
    <row r="43" spans="1:21" ht="17.25" customHeight="1" x14ac:dyDescent="0.25">
      <c r="A43" s="68" t="s">
        <v>17</v>
      </c>
      <c r="B43" s="69"/>
      <c r="C43" s="69"/>
      <c r="D43" s="69"/>
      <c r="E43" s="69"/>
      <c r="F43" s="69"/>
      <c r="G43" s="69"/>
      <c r="H43" s="70"/>
      <c r="I43" s="48">
        <v>0.222</v>
      </c>
      <c r="J43" s="17">
        <v>0.39500000000000002</v>
      </c>
      <c r="K43" s="17">
        <v>0.61699999999999999</v>
      </c>
      <c r="L43" s="17">
        <v>0.88800000000000001</v>
      </c>
      <c r="M43" s="17">
        <v>1.208</v>
      </c>
      <c r="N43" s="17">
        <v>1.5780000000000001</v>
      </c>
      <c r="O43" s="17">
        <v>2.4660000000000002</v>
      </c>
      <c r="P43" s="17">
        <v>3.8540000000000001</v>
      </c>
      <c r="Q43" s="17">
        <v>6.3140000000000001</v>
      </c>
      <c r="R43" s="17">
        <v>9.8659999999999997</v>
      </c>
      <c r="T43" s="43"/>
      <c r="U43" s="43"/>
    </row>
    <row r="44" spans="1:21" ht="15" customHeight="1" thickBot="1" x14ac:dyDescent="0.3">
      <c r="A44" s="71" t="s">
        <v>18</v>
      </c>
      <c r="B44" s="72"/>
      <c r="C44" s="72"/>
      <c r="D44" s="72"/>
      <c r="E44" s="72"/>
      <c r="F44" s="72"/>
      <c r="G44" s="72"/>
      <c r="H44" s="73"/>
      <c r="I44" s="47">
        <f>SUM(I34:I42)</f>
        <v>18.275040000000001</v>
      </c>
      <c r="J44" s="47">
        <f t="shared" ref="J44:R44" si="68">SUM(J34:J42)</f>
        <v>0</v>
      </c>
      <c r="K44" s="47">
        <f t="shared" si="68"/>
        <v>0</v>
      </c>
      <c r="L44" s="47">
        <f t="shared" si="68"/>
        <v>20.912399999999998</v>
      </c>
      <c r="M44" s="47">
        <f t="shared" si="68"/>
        <v>0</v>
      </c>
      <c r="N44" s="47">
        <f t="shared" si="68"/>
        <v>28.404</v>
      </c>
      <c r="O44" s="47">
        <f t="shared" si="68"/>
        <v>60.293700000000008</v>
      </c>
      <c r="P44" s="47">
        <f t="shared" si="68"/>
        <v>0</v>
      </c>
      <c r="Q44" s="47">
        <f t="shared" si="68"/>
        <v>0</v>
      </c>
      <c r="R44" s="47">
        <f t="shared" si="68"/>
        <v>0</v>
      </c>
      <c r="T44" s="43"/>
      <c r="U44" s="43"/>
    </row>
    <row r="45" spans="1:21" s="19" customFormat="1" ht="16.5" customHeight="1" thickBot="1" x14ac:dyDescent="0.25">
      <c r="A45" s="74" t="s">
        <v>19</v>
      </c>
      <c r="B45" s="75"/>
      <c r="C45" s="75"/>
      <c r="D45" s="75"/>
      <c r="E45" s="75"/>
      <c r="F45" s="75"/>
      <c r="G45" s="75"/>
      <c r="H45" s="76"/>
      <c r="I45" s="25"/>
      <c r="J45" s="18"/>
      <c r="K45" s="18"/>
      <c r="L45" s="18"/>
      <c r="M45" s="18"/>
      <c r="N45" s="18"/>
      <c r="O45" s="18"/>
      <c r="P45" s="25"/>
      <c r="Q45" s="25"/>
      <c r="R45" s="44">
        <f>(SUM(I44:R44))</f>
        <v>127.88514000000001</v>
      </c>
      <c r="T45" s="50"/>
      <c r="U45" s="50"/>
    </row>
    <row r="46" spans="1:21" ht="15.75" thickBot="1" x14ac:dyDescent="0.3"/>
    <row r="47" spans="1:21" s="10" customFormat="1" ht="21" customHeight="1" thickBot="1" x14ac:dyDescent="0.3">
      <c r="A47" s="80" t="s">
        <v>2</v>
      </c>
      <c r="B47" s="82" t="s">
        <v>3</v>
      </c>
      <c r="C47" s="84" t="s">
        <v>4</v>
      </c>
      <c r="D47" s="86" t="s">
        <v>5</v>
      </c>
      <c r="E47" s="86"/>
      <c r="F47" s="88" t="s">
        <v>6</v>
      </c>
      <c r="G47" s="90" t="s">
        <v>7</v>
      </c>
      <c r="H47" s="92" t="s">
        <v>8</v>
      </c>
      <c r="I47" s="77" t="s">
        <v>9</v>
      </c>
      <c r="J47" s="78"/>
      <c r="K47" s="78"/>
      <c r="L47" s="78"/>
      <c r="M47" s="78"/>
      <c r="N47" s="78"/>
      <c r="O47" s="78"/>
      <c r="P47" s="78"/>
      <c r="Q47" s="78"/>
      <c r="R47" s="79"/>
    </row>
    <row r="48" spans="1:21" s="10" customFormat="1" ht="15.75" customHeight="1" thickBot="1" x14ac:dyDescent="0.3">
      <c r="A48" s="81"/>
      <c r="B48" s="83"/>
      <c r="C48" s="85"/>
      <c r="D48" s="87"/>
      <c r="E48" s="87"/>
      <c r="F48" s="89"/>
      <c r="G48" s="91"/>
      <c r="H48" s="93"/>
      <c r="I48" s="36" t="s">
        <v>10</v>
      </c>
      <c r="J48" s="36" t="s">
        <v>11</v>
      </c>
      <c r="K48" s="36" t="s">
        <v>20</v>
      </c>
      <c r="L48" s="36" t="s">
        <v>21</v>
      </c>
      <c r="M48" s="36" t="s">
        <v>22</v>
      </c>
      <c r="N48" s="36" t="s">
        <v>23</v>
      </c>
      <c r="O48" s="36" t="s">
        <v>12</v>
      </c>
      <c r="P48" s="36" t="s">
        <v>24</v>
      </c>
      <c r="Q48" s="36" t="s">
        <v>13</v>
      </c>
      <c r="R48" s="37" t="s">
        <v>14</v>
      </c>
    </row>
    <row r="49" spans="1:21" s="11" customFormat="1" ht="14.25" customHeight="1" thickBot="1" x14ac:dyDescent="0.3">
      <c r="A49" s="51" t="s">
        <v>15</v>
      </c>
      <c r="B49" s="33"/>
      <c r="C49" s="33"/>
      <c r="D49" s="33"/>
      <c r="E49" s="33"/>
      <c r="F49" s="33"/>
      <c r="G49" s="33"/>
      <c r="H49" s="34"/>
      <c r="I49" s="35" t="str">
        <f>IF(E49=6,(G49*H49*0.222)," ")</f>
        <v xml:space="preserve"> </v>
      </c>
      <c r="J49" s="35" t="str">
        <f>IF(E49=8,(H49*G49*0.395)," ")</f>
        <v xml:space="preserve"> </v>
      </c>
      <c r="K49" s="35" t="str">
        <f>IF(E49=10,(G49*H49*0.617)," ")</f>
        <v xml:space="preserve"> </v>
      </c>
      <c r="L49" s="35" t="str">
        <f>IF(E49=12,(H49*G49*0.888)," ")</f>
        <v xml:space="preserve"> </v>
      </c>
      <c r="M49" s="35" t="str">
        <f>IF(E49=14,(H49*G49*1.208)," ")</f>
        <v xml:space="preserve"> </v>
      </c>
      <c r="N49" s="35" t="str">
        <f>IF(E49=16,(H49*G49*1.578)," ")</f>
        <v xml:space="preserve"> </v>
      </c>
      <c r="O49" s="35" t="str">
        <f>IF(E49=20,(H49*G49*2.466)," ")</f>
        <v xml:space="preserve"> </v>
      </c>
      <c r="P49" s="35" t="str">
        <f>IF(E49=25,(H49*G49*3.854)," ")</f>
        <v xml:space="preserve"> </v>
      </c>
      <c r="Q49" s="35" t="str">
        <f>IF(E49=32,(H49*G49*6.314)," ")</f>
        <v xml:space="preserve"> </v>
      </c>
      <c r="R49" s="35" t="str">
        <f>IF(E49=40,(H49*G49*9.866)," ")</f>
        <v xml:space="preserve"> </v>
      </c>
    </row>
    <row r="50" spans="1:21" s="11" customFormat="1" ht="12" customHeight="1" thickBot="1" x14ac:dyDescent="0.3">
      <c r="A50" s="49" t="s">
        <v>65</v>
      </c>
      <c r="B50" s="39"/>
      <c r="C50" s="38"/>
      <c r="D50" s="13"/>
      <c r="E50" s="13"/>
      <c r="F50" s="12"/>
      <c r="G50" s="12"/>
      <c r="H50" s="14"/>
      <c r="I50" s="35" t="str">
        <f t="shared" ref="I50:I57" si="69">IF(E50=6,(G50*H50*0.222)," ")</f>
        <v xml:space="preserve"> </v>
      </c>
      <c r="J50" s="35" t="str">
        <f t="shared" ref="J50:J57" si="70">IF(E50=8,(H50*G50*0.395)," ")</f>
        <v xml:space="preserve"> </v>
      </c>
      <c r="K50" s="35" t="str">
        <f t="shared" ref="K50:K57" si="71">IF(E50=10,(G50*H50*0.617)," ")</f>
        <v xml:space="preserve"> </v>
      </c>
      <c r="L50" s="35" t="str">
        <f t="shared" ref="L50:L57" si="72">IF(E50=12,(H50*G50*0.888)," ")</f>
        <v xml:space="preserve"> </v>
      </c>
      <c r="M50" s="35" t="str">
        <f t="shared" ref="M50:M57" si="73">IF(E50=14,(H50*G50*1.208)," ")</f>
        <v xml:space="preserve"> </v>
      </c>
      <c r="N50" s="35" t="str">
        <f t="shared" ref="N50:N57" si="74">IF(E50=16,(H50*G50*1.578)," ")</f>
        <v xml:space="preserve"> </v>
      </c>
      <c r="O50" s="35" t="str">
        <f t="shared" ref="O50:O57" si="75">IF(E50=20,(H50*G50*2.466)," ")</f>
        <v xml:space="preserve"> </v>
      </c>
      <c r="P50" s="35" t="str">
        <f t="shared" ref="P50:P57" si="76">IF(E50=25,(H50*G50*3.854)," ")</f>
        <v xml:space="preserve"> </v>
      </c>
      <c r="Q50" s="35" t="str">
        <f t="shared" ref="Q50:Q57" si="77">IF(E50=32,(H50*G50*6.314)," ")</f>
        <v xml:space="preserve"> </v>
      </c>
      <c r="R50" s="35" t="str">
        <f t="shared" ref="R50:R57" si="78">IF(E50=40,(H50*G50*9.866)," ")</f>
        <v xml:space="preserve"> </v>
      </c>
    </row>
    <row r="51" spans="1:21" s="11" customFormat="1" ht="12" customHeight="1" x14ac:dyDescent="0.25">
      <c r="A51" s="45"/>
      <c r="B51" s="41"/>
      <c r="C51" s="12">
        <v>3</v>
      </c>
      <c r="D51" s="13" t="s">
        <v>16</v>
      </c>
      <c r="E51" s="52">
        <v>12</v>
      </c>
      <c r="F51" s="12">
        <v>2</v>
      </c>
      <c r="G51" s="12">
        <f t="shared" ref="G51:G52" si="79">F51*C51</f>
        <v>6</v>
      </c>
      <c r="H51" s="14">
        <v>7.85</v>
      </c>
      <c r="I51" s="35" t="str">
        <f t="shared" si="69"/>
        <v xml:space="preserve"> </v>
      </c>
      <c r="J51" s="35" t="str">
        <f t="shared" si="70"/>
        <v xml:space="preserve"> </v>
      </c>
      <c r="K51" s="35" t="str">
        <f t="shared" si="71"/>
        <v xml:space="preserve"> </v>
      </c>
      <c r="L51" s="35">
        <f t="shared" si="72"/>
        <v>41.824799999999996</v>
      </c>
      <c r="M51" s="35" t="str">
        <f t="shared" si="73"/>
        <v xml:space="preserve"> </v>
      </c>
      <c r="N51" s="35" t="str">
        <f t="shared" si="74"/>
        <v xml:space="preserve"> </v>
      </c>
      <c r="O51" s="35" t="str">
        <f t="shared" si="75"/>
        <v xml:space="preserve"> </v>
      </c>
      <c r="P51" s="35" t="str">
        <f t="shared" si="76"/>
        <v xml:space="preserve"> </v>
      </c>
      <c r="Q51" s="35" t="str">
        <f t="shared" si="77"/>
        <v xml:space="preserve"> </v>
      </c>
      <c r="R51" s="35" t="str">
        <f t="shared" si="78"/>
        <v xml:space="preserve"> </v>
      </c>
    </row>
    <row r="52" spans="1:21" s="11" customFormat="1" ht="12" customHeight="1" x14ac:dyDescent="0.25">
      <c r="A52" s="45"/>
      <c r="B52" s="12"/>
      <c r="C52" s="12">
        <v>3</v>
      </c>
      <c r="D52" s="13" t="s">
        <v>16</v>
      </c>
      <c r="E52" s="52">
        <v>20</v>
      </c>
      <c r="F52" s="12">
        <v>2</v>
      </c>
      <c r="G52" s="12">
        <f t="shared" si="79"/>
        <v>6</v>
      </c>
      <c r="H52" s="14">
        <v>8.15</v>
      </c>
      <c r="I52" s="35" t="str">
        <f t="shared" si="69"/>
        <v xml:space="preserve"> </v>
      </c>
      <c r="J52" s="35" t="str">
        <f t="shared" si="70"/>
        <v xml:space="preserve"> </v>
      </c>
      <c r="K52" s="35" t="str">
        <f t="shared" si="71"/>
        <v xml:space="preserve"> </v>
      </c>
      <c r="L52" s="35" t="str">
        <f t="shared" si="72"/>
        <v xml:space="preserve"> </v>
      </c>
      <c r="M52" s="35" t="str">
        <f t="shared" si="73"/>
        <v xml:space="preserve"> </v>
      </c>
      <c r="N52" s="35" t="str">
        <f t="shared" si="74"/>
        <v xml:space="preserve"> </v>
      </c>
      <c r="O52" s="35">
        <f t="shared" si="75"/>
        <v>120.58740000000002</v>
      </c>
      <c r="P52" s="35" t="str">
        <f t="shared" si="76"/>
        <v xml:space="preserve"> </v>
      </c>
      <c r="Q52" s="35" t="str">
        <f t="shared" si="77"/>
        <v xml:space="preserve"> </v>
      </c>
      <c r="R52" s="35" t="str">
        <f t="shared" si="78"/>
        <v xml:space="preserve"> </v>
      </c>
    </row>
    <row r="53" spans="1:21" s="11" customFormat="1" ht="12" customHeight="1" x14ac:dyDescent="0.25">
      <c r="A53" s="45"/>
      <c r="B53" s="41"/>
      <c r="C53" s="12">
        <v>49</v>
      </c>
      <c r="D53" s="13" t="s">
        <v>16</v>
      </c>
      <c r="E53" s="52">
        <v>6</v>
      </c>
      <c r="F53" s="12">
        <v>2</v>
      </c>
      <c r="G53" s="12">
        <f t="shared" ref="G53:G54" si="80">F53*C53</f>
        <v>98</v>
      </c>
      <c r="H53" s="14">
        <v>0.5</v>
      </c>
      <c r="I53" s="35">
        <f t="shared" ref="I53:I54" si="81">IF(E53=6,(G53*H53*0.222)," ")</f>
        <v>10.878</v>
      </c>
      <c r="J53" s="35" t="str">
        <f t="shared" ref="J53:J54" si="82">IF(E53=8,(H53*G53*0.395)," ")</f>
        <v xml:space="preserve"> </v>
      </c>
      <c r="K53" s="35" t="str">
        <f t="shared" ref="K53:K54" si="83">IF(E53=10,(G53*H53*0.617)," ")</f>
        <v xml:space="preserve"> </v>
      </c>
      <c r="L53" s="35" t="str">
        <f t="shared" ref="L53:L54" si="84">IF(E53=12,(H53*G53*0.888)," ")</f>
        <v xml:space="preserve"> </v>
      </c>
      <c r="M53" s="35" t="str">
        <f t="shared" ref="M53:M54" si="85">IF(E53=14,(H53*G53*1.208)," ")</f>
        <v xml:space="preserve"> </v>
      </c>
      <c r="N53" s="35" t="str">
        <f t="shared" ref="N53:N54" si="86">IF(E53=16,(H53*G53*1.578)," ")</f>
        <v xml:space="preserve"> </v>
      </c>
      <c r="O53" s="35" t="str">
        <f t="shared" ref="O53:O54" si="87">IF(E53=20,(H53*G53*2.466)," ")</f>
        <v xml:space="preserve"> </v>
      </c>
      <c r="P53" s="35" t="str">
        <f t="shared" ref="P53:P54" si="88">IF(E53=25,(H53*G53*3.854)," ")</f>
        <v xml:space="preserve"> </v>
      </c>
      <c r="Q53" s="35" t="str">
        <f t="shared" ref="Q53:Q54" si="89">IF(E53=32,(H53*G53*6.314)," ")</f>
        <v xml:space="preserve"> </v>
      </c>
      <c r="R53" s="35" t="str">
        <f t="shared" ref="R53:R54" si="90">IF(E53=40,(H53*G53*9.866)," ")</f>
        <v xml:space="preserve"> </v>
      </c>
    </row>
    <row r="54" spans="1:21" s="11" customFormat="1" ht="12" customHeight="1" x14ac:dyDescent="0.25">
      <c r="A54" s="45"/>
      <c r="B54" s="12"/>
      <c r="C54" s="12">
        <v>49</v>
      </c>
      <c r="D54" s="13" t="s">
        <v>16</v>
      </c>
      <c r="E54" s="52">
        <v>6</v>
      </c>
      <c r="F54" s="12">
        <v>2</v>
      </c>
      <c r="G54" s="12">
        <f t="shared" si="80"/>
        <v>98</v>
      </c>
      <c r="H54" s="14">
        <v>1.18</v>
      </c>
      <c r="I54" s="35">
        <f t="shared" si="81"/>
        <v>25.672080000000001</v>
      </c>
      <c r="J54" s="35" t="str">
        <f t="shared" si="82"/>
        <v xml:space="preserve"> </v>
      </c>
      <c r="K54" s="35" t="str">
        <f t="shared" si="83"/>
        <v xml:space="preserve"> </v>
      </c>
      <c r="L54" s="35" t="str">
        <f t="shared" si="84"/>
        <v xml:space="preserve"> </v>
      </c>
      <c r="M54" s="35" t="str">
        <f t="shared" si="85"/>
        <v xml:space="preserve"> </v>
      </c>
      <c r="N54" s="35" t="str">
        <f t="shared" si="86"/>
        <v xml:space="preserve"> </v>
      </c>
      <c r="O54" s="35" t="str">
        <f t="shared" si="87"/>
        <v xml:space="preserve"> </v>
      </c>
      <c r="P54" s="35" t="str">
        <f t="shared" si="88"/>
        <v xml:space="preserve"> </v>
      </c>
      <c r="Q54" s="35" t="str">
        <f t="shared" si="89"/>
        <v xml:space="preserve"> </v>
      </c>
      <c r="R54" s="35" t="str">
        <f t="shared" si="90"/>
        <v xml:space="preserve"> </v>
      </c>
    </row>
    <row r="55" spans="1:21" s="11" customFormat="1" ht="12" customHeight="1" x14ac:dyDescent="0.25">
      <c r="A55" s="45"/>
      <c r="B55" s="12"/>
      <c r="C55" s="12">
        <v>3</v>
      </c>
      <c r="D55" s="13" t="s">
        <v>16</v>
      </c>
      <c r="E55" s="52">
        <v>16</v>
      </c>
      <c r="F55" s="12">
        <v>2</v>
      </c>
      <c r="G55" s="12">
        <f t="shared" ref="G55" si="91">F55*C55</f>
        <v>6</v>
      </c>
      <c r="H55" s="14">
        <v>6</v>
      </c>
      <c r="I55" s="35" t="str">
        <f t="shared" ref="I55" si="92">IF(E55=6,(G55*H55*0.222)," ")</f>
        <v xml:space="preserve"> </v>
      </c>
      <c r="J55" s="35" t="str">
        <f t="shared" ref="J55" si="93">IF(E55=8,(H55*G55*0.395)," ")</f>
        <v xml:space="preserve"> </v>
      </c>
      <c r="K55" s="35" t="str">
        <f t="shared" ref="K55" si="94">IF(E55=10,(G55*H55*0.617)," ")</f>
        <v xml:space="preserve"> </v>
      </c>
      <c r="L55" s="35" t="str">
        <f t="shared" ref="L55" si="95">IF(E55=12,(H55*G55*0.888)," ")</f>
        <v xml:space="preserve"> </v>
      </c>
      <c r="M55" s="35" t="str">
        <f t="shared" ref="M55" si="96">IF(E55=14,(H55*G55*1.208)," ")</f>
        <v xml:space="preserve"> </v>
      </c>
      <c r="N55" s="35">
        <f t="shared" ref="N55" si="97">IF(E55=16,(H55*G55*1.578)," ")</f>
        <v>56.808</v>
      </c>
      <c r="O55" s="35" t="str">
        <f t="shared" ref="O55" si="98">IF(E55=20,(H55*G55*2.466)," ")</f>
        <v xml:space="preserve"> </v>
      </c>
      <c r="P55" s="35" t="str">
        <f t="shared" ref="P55" si="99">IF(E55=25,(H55*G55*3.854)," ")</f>
        <v xml:space="preserve"> </v>
      </c>
      <c r="Q55" s="35" t="str">
        <f t="shared" ref="Q55" si="100">IF(E55=32,(H55*G55*6.314)," ")</f>
        <v xml:space="preserve"> </v>
      </c>
      <c r="R55" s="35" t="str">
        <f t="shared" ref="R55" si="101">IF(E55=40,(H55*G55*9.866)," ")</f>
        <v xml:space="preserve"> </v>
      </c>
    </row>
    <row r="56" spans="1:21" s="11" customFormat="1" ht="12" customHeight="1" x14ac:dyDescent="0.25">
      <c r="A56" s="45"/>
      <c r="B56" s="41"/>
      <c r="C56" s="12"/>
      <c r="D56" s="13"/>
      <c r="E56" s="13"/>
      <c r="F56" s="12"/>
      <c r="G56" s="12"/>
      <c r="H56" s="14"/>
      <c r="I56" s="35" t="str">
        <f t="shared" si="69"/>
        <v xml:space="preserve"> </v>
      </c>
      <c r="J56" s="35" t="str">
        <f t="shared" si="70"/>
        <v xml:space="preserve"> </v>
      </c>
      <c r="K56" s="35" t="str">
        <f t="shared" si="71"/>
        <v xml:space="preserve"> </v>
      </c>
      <c r="L56" s="35" t="str">
        <f t="shared" si="72"/>
        <v xml:space="preserve"> </v>
      </c>
      <c r="M56" s="35" t="str">
        <f t="shared" si="73"/>
        <v xml:space="preserve"> </v>
      </c>
      <c r="N56" s="35" t="str">
        <f t="shared" si="74"/>
        <v xml:space="preserve"> </v>
      </c>
      <c r="O56" s="35" t="str">
        <f t="shared" si="75"/>
        <v xml:space="preserve"> </v>
      </c>
      <c r="P56" s="35" t="str">
        <f t="shared" si="76"/>
        <v xml:space="preserve"> </v>
      </c>
      <c r="Q56" s="35" t="str">
        <f t="shared" si="77"/>
        <v xml:space="preserve"> </v>
      </c>
      <c r="R56" s="35" t="str">
        <f t="shared" si="78"/>
        <v xml:space="preserve"> </v>
      </c>
    </row>
    <row r="57" spans="1:21" s="11" customFormat="1" ht="12" customHeight="1" thickBot="1" x14ac:dyDescent="0.3">
      <c r="A57" s="53"/>
      <c r="B57" s="15"/>
      <c r="C57" s="15"/>
      <c r="D57" s="16"/>
      <c r="E57" s="16"/>
      <c r="F57" s="15"/>
      <c r="G57" s="15"/>
      <c r="H57" s="42"/>
      <c r="I57" s="35" t="str">
        <f t="shared" si="69"/>
        <v xml:space="preserve"> </v>
      </c>
      <c r="J57" s="35" t="str">
        <f t="shared" si="70"/>
        <v xml:space="preserve"> </v>
      </c>
      <c r="K57" s="35" t="str">
        <f t="shared" si="71"/>
        <v xml:space="preserve"> </v>
      </c>
      <c r="L57" s="35" t="str">
        <f t="shared" si="72"/>
        <v xml:space="preserve"> </v>
      </c>
      <c r="M57" s="35" t="str">
        <f t="shared" si="73"/>
        <v xml:space="preserve"> </v>
      </c>
      <c r="N57" s="35" t="str">
        <f t="shared" si="74"/>
        <v xml:space="preserve"> </v>
      </c>
      <c r="O57" s="35" t="str">
        <f t="shared" si="75"/>
        <v xml:space="preserve"> </v>
      </c>
      <c r="P57" s="35" t="str">
        <f t="shared" si="76"/>
        <v xml:space="preserve"> </v>
      </c>
      <c r="Q57" s="35" t="str">
        <f t="shared" si="77"/>
        <v xml:space="preserve"> </v>
      </c>
      <c r="R57" s="35" t="str">
        <f t="shared" si="78"/>
        <v xml:space="preserve"> </v>
      </c>
    </row>
    <row r="58" spans="1:21" ht="17.25" customHeight="1" x14ac:dyDescent="0.25">
      <c r="A58" s="68" t="s">
        <v>17</v>
      </c>
      <c r="B58" s="69"/>
      <c r="C58" s="69"/>
      <c r="D58" s="69"/>
      <c r="E58" s="69"/>
      <c r="F58" s="69"/>
      <c r="G58" s="69"/>
      <c r="H58" s="70"/>
      <c r="I58" s="48">
        <v>0.222</v>
      </c>
      <c r="J58" s="17">
        <v>0.39500000000000002</v>
      </c>
      <c r="K58" s="17">
        <v>0.61699999999999999</v>
      </c>
      <c r="L58" s="17">
        <v>0.88800000000000001</v>
      </c>
      <c r="M58" s="17">
        <v>1.208</v>
      </c>
      <c r="N58" s="17">
        <v>1.5780000000000001</v>
      </c>
      <c r="O58" s="17">
        <v>2.4660000000000002</v>
      </c>
      <c r="P58" s="17">
        <v>3.8540000000000001</v>
      </c>
      <c r="Q58" s="17">
        <v>6.3140000000000001</v>
      </c>
      <c r="R58" s="17">
        <v>9.8659999999999997</v>
      </c>
      <c r="T58" s="43"/>
      <c r="U58" s="43"/>
    </row>
    <row r="59" spans="1:21" ht="15" customHeight="1" thickBot="1" x14ac:dyDescent="0.3">
      <c r="A59" s="71" t="s">
        <v>18</v>
      </c>
      <c r="B59" s="72"/>
      <c r="C59" s="72"/>
      <c r="D59" s="72"/>
      <c r="E59" s="72"/>
      <c r="F59" s="72"/>
      <c r="G59" s="72"/>
      <c r="H59" s="73"/>
      <c r="I59" s="47">
        <f>SUM(I49:I57)</f>
        <v>36.550080000000001</v>
      </c>
      <c r="J59" s="47">
        <f t="shared" ref="J59:R59" si="102">SUM(J49:J57)</f>
        <v>0</v>
      </c>
      <c r="K59" s="47">
        <f t="shared" si="102"/>
        <v>0</v>
      </c>
      <c r="L59" s="47">
        <f t="shared" si="102"/>
        <v>41.824799999999996</v>
      </c>
      <c r="M59" s="47">
        <f t="shared" si="102"/>
        <v>0</v>
      </c>
      <c r="N59" s="47">
        <f t="shared" si="102"/>
        <v>56.808</v>
      </c>
      <c r="O59" s="47">
        <f t="shared" si="102"/>
        <v>120.58740000000002</v>
      </c>
      <c r="P59" s="47">
        <f t="shared" si="102"/>
        <v>0</v>
      </c>
      <c r="Q59" s="47">
        <f t="shared" si="102"/>
        <v>0</v>
      </c>
      <c r="R59" s="47">
        <f t="shared" si="102"/>
        <v>0</v>
      </c>
      <c r="T59" s="43"/>
      <c r="U59" s="43"/>
    </row>
    <row r="60" spans="1:21" s="19" customFormat="1" ht="16.5" customHeight="1" thickBot="1" x14ac:dyDescent="0.25">
      <c r="A60" s="74" t="s">
        <v>19</v>
      </c>
      <c r="B60" s="75"/>
      <c r="C60" s="75"/>
      <c r="D60" s="75"/>
      <c r="E60" s="75"/>
      <c r="F60" s="75"/>
      <c r="G60" s="75"/>
      <c r="H60" s="76"/>
      <c r="I60" s="25"/>
      <c r="J60" s="18"/>
      <c r="K60" s="18"/>
      <c r="L60" s="18"/>
      <c r="M60" s="18"/>
      <c r="N60" s="18"/>
      <c r="O60" s="18"/>
      <c r="P60" s="25"/>
      <c r="Q60" s="25"/>
      <c r="R60" s="44">
        <f>(SUM(I59:R59))</f>
        <v>255.77028000000001</v>
      </c>
      <c r="T60" s="50"/>
      <c r="U60" s="50"/>
    </row>
    <row r="61" spans="1:21" ht="15.75" thickBot="1" x14ac:dyDescent="0.3"/>
    <row r="62" spans="1:21" s="10" customFormat="1" ht="21" customHeight="1" thickBot="1" x14ac:dyDescent="0.3">
      <c r="A62" s="80" t="s">
        <v>2</v>
      </c>
      <c r="B62" s="82" t="s">
        <v>3</v>
      </c>
      <c r="C62" s="84" t="s">
        <v>4</v>
      </c>
      <c r="D62" s="86" t="s">
        <v>5</v>
      </c>
      <c r="E62" s="86"/>
      <c r="F62" s="88" t="s">
        <v>6</v>
      </c>
      <c r="G62" s="90" t="s">
        <v>7</v>
      </c>
      <c r="H62" s="92" t="s">
        <v>8</v>
      </c>
      <c r="I62" s="77" t="s">
        <v>9</v>
      </c>
      <c r="J62" s="78"/>
      <c r="K62" s="78"/>
      <c r="L62" s="78"/>
      <c r="M62" s="78"/>
      <c r="N62" s="78"/>
      <c r="O62" s="78"/>
      <c r="P62" s="78"/>
      <c r="Q62" s="78"/>
      <c r="R62" s="79"/>
    </row>
    <row r="63" spans="1:21" s="10" customFormat="1" ht="15.75" customHeight="1" thickBot="1" x14ac:dyDescent="0.3">
      <c r="A63" s="81"/>
      <c r="B63" s="83"/>
      <c r="C63" s="85"/>
      <c r="D63" s="87"/>
      <c r="E63" s="87"/>
      <c r="F63" s="89"/>
      <c r="G63" s="91"/>
      <c r="H63" s="93"/>
      <c r="I63" s="36" t="s">
        <v>10</v>
      </c>
      <c r="J63" s="36" t="s">
        <v>11</v>
      </c>
      <c r="K63" s="36" t="s">
        <v>20</v>
      </c>
      <c r="L63" s="36" t="s">
        <v>21</v>
      </c>
      <c r="M63" s="36" t="s">
        <v>22</v>
      </c>
      <c r="N63" s="36" t="s">
        <v>23</v>
      </c>
      <c r="O63" s="36" t="s">
        <v>12</v>
      </c>
      <c r="P63" s="36" t="s">
        <v>24</v>
      </c>
      <c r="Q63" s="36" t="s">
        <v>13</v>
      </c>
      <c r="R63" s="37" t="s">
        <v>14</v>
      </c>
    </row>
    <row r="64" spans="1:21" s="11" customFormat="1" ht="14.25" customHeight="1" thickBot="1" x14ac:dyDescent="0.3">
      <c r="A64" s="51" t="s">
        <v>15</v>
      </c>
      <c r="B64" s="33"/>
      <c r="C64" s="33"/>
      <c r="D64" s="33"/>
      <c r="E64" s="33"/>
      <c r="F64" s="33"/>
      <c r="G64" s="33"/>
      <c r="H64" s="34"/>
      <c r="I64" s="35" t="str">
        <f>IF(E64=6,(G64*H64*0.222)," ")</f>
        <v xml:space="preserve"> </v>
      </c>
      <c r="J64" s="35" t="str">
        <f>IF(E64=8,(H64*G64*0.395)," ")</f>
        <v xml:space="preserve"> </v>
      </c>
      <c r="K64" s="35" t="str">
        <f>IF(E64=10,(G64*H64*0.617)," ")</f>
        <v xml:space="preserve"> </v>
      </c>
      <c r="L64" s="35" t="str">
        <f>IF(E64=12,(H64*G64*0.888)," ")</f>
        <v xml:space="preserve"> </v>
      </c>
      <c r="M64" s="35" t="str">
        <f>IF(E64=14,(H64*G64*1.208)," ")</f>
        <v xml:space="preserve"> </v>
      </c>
      <c r="N64" s="35" t="str">
        <f>IF(E64=16,(H64*G64*1.578)," ")</f>
        <v xml:space="preserve"> </v>
      </c>
      <c r="O64" s="35" t="str">
        <f>IF(E64=20,(H64*G64*2.466)," ")</f>
        <v xml:space="preserve"> </v>
      </c>
      <c r="P64" s="35" t="str">
        <f>IF(E64=25,(H64*G64*3.854)," ")</f>
        <v xml:space="preserve"> </v>
      </c>
      <c r="Q64" s="35" t="str">
        <f>IF(E64=32,(H64*G64*6.314)," ")</f>
        <v xml:space="preserve"> </v>
      </c>
      <c r="R64" s="35" t="str">
        <f>IF(E64=40,(H64*G64*9.866)," ")</f>
        <v xml:space="preserve"> </v>
      </c>
    </row>
    <row r="65" spans="1:21" s="11" customFormat="1" ht="12" customHeight="1" thickBot="1" x14ac:dyDescent="0.3">
      <c r="A65" s="49" t="s">
        <v>66</v>
      </c>
      <c r="B65" s="39"/>
      <c r="C65" s="38"/>
      <c r="D65" s="13"/>
      <c r="E65" s="13"/>
      <c r="F65" s="12"/>
      <c r="G65" s="12"/>
      <c r="H65" s="14"/>
      <c r="I65" s="35" t="str">
        <f t="shared" ref="I65:I70" si="103">IF(E65=6,(G65*H65*0.222)," ")</f>
        <v xml:space="preserve"> </v>
      </c>
      <c r="J65" s="35" t="str">
        <f t="shared" ref="J65:J70" si="104">IF(E65=8,(H65*G65*0.395)," ")</f>
        <v xml:space="preserve"> </v>
      </c>
      <c r="K65" s="35" t="str">
        <f t="shared" ref="K65:K70" si="105">IF(E65=10,(G65*H65*0.617)," ")</f>
        <v xml:space="preserve"> </v>
      </c>
      <c r="L65" s="35" t="str">
        <f t="shared" ref="L65:L70" si="106">IF(E65=12,(H65*G65*0.888)," ")</f>
        <v xml:space="preserve"> </v>
      </c>
      <c r="M65" s="35" t="str">
        <f t="shared" ref="M65:M70" si="107">IF(E65=14,(H65*G65*1.208)," ")</f>
        <v xml:space="preserve"> </v>
      </c>
      <c r="N65" s="35" t="str">
        <f t="shared" ref="N65:N70" si="108">IF(E65=16,(H65*G65*1.578)," ")</f>
        <v xml:space="preserve"> </v>
      </c>
      <c r="O65" s="35" t="str">
        <f t="shared" ref="O65:O70" si="109">IF(E65=20,(H65*G65*2.466)," ")</f>
        <v xml:space="preserve"> </v>
      </c>
      <c r="P65" s="35" t="str">
        <f t="shared" ref="P65:P70" si="110">IF(E65=25,(H65*G65*3.854)," ")</f>
        <v xml:space="preserve"> </v>
      </c>
      <c r="Q65" s="35" t="str">
        <f t="shared" ref="Q65:Q70" si="111">IF(E65=32,(H65*G65*6.314)," ")</f>
        <v xml:space="preserve"> </v>
      </c>
      <c r="R65" s="35" t="str">
        <f t="shared" ref="R65:R70" si="112">IF(E65=40,(H65*G65*9.866)," ")</f>
        <v xml:space="preserve"> </v>
      </c>
    </row>
    <row r="66" spans="1:21" s="11" customFormat="1" ht="12" customHeight="1" x14ac:dyDescent="0.25">
      <c r="A66" s="45"/>
      <c r="B66" s="41"/>
      <c r="C66" s="12">
        <v>6</v>
      </c>
      <c r="D66" s="13" t="s">
        <v>16</v>
      </c>
      <c r="E66" s="52">
        <v>16</v>
      </c>
      <c r="F66" s="12">
        <v>2</v>
      </c>
      <c r="G66" s="12">
        <f t="shared" ref="G66:G68" si="113">F66*C66</f>
        <v>12</v>
      </c>
      <c r="H66" s="14">
        <v>4.5999999999999996</v>
      </c>
      <c r="I66" s="35" t="str">
        <f t="shared" si="103"/>
        <v xml:space="preserve"> </v>
      </c>
      <c r="J66" s="35" t="str">
        <f t="shared" si="104"/>
        <v xml:space="preserve"> </v>
      </c>
      <c r="K66" s="35" t="str">
        <f t="shared" si="105"/>
        <v xml:space="preserve"> </v>
      </c>
      <c r="L66" s="35" t="str">
        <f t="shared" si="106"/>
        <v xml:space="preserve"> </v>
      </c>
      <c r="M66" s="35" t="str">
        <f t="shared" si="107"/>
        <v xml:space="preserve"> </v>
      </c>
      <c r="N66" s="35">
        <f t="shared" si="108"/>
        <v>87.105599999999995</v>
      </c>
      <c r="O66" s="35" t="str">
        <f t="shared" si="109"/>
        <v xml:space="preserve"> </v>
      </c>
      <c r="P66" s="35" t="str">
        <f t="shared" si="110"/>
        <v xml:space="preserve"> </v>
      </c>
      <c r="Q66" s="35" t="str">
        <f t="shared" si="111"/>
        <v xml:space="preserve"> </v>
      </c>
      <c r="R66" s="35" t="str">
        <f t="shared" si="112"/>
        <v xml:space="preserve"> </v>
      </c>
    </row>
    <row r="67" spans="1:21" s="11" customFormat="1" ht="12" customHeight="1" x14ac:dyDescent="0.25">
      <c r="A67" s="45"/>
      <c r="B67" s="12"/>
      <c r="C67" s="12">
        <v>25</v>
      </c>
      <c r="D67" s="13" t="s">
        <v>16</v>
      </c>
      <c r="E67" s="52">
        <v>6</v>
      </c>
      <c r="F67" s="12">
        <v>2</v>
      </c>
      <c r="G67" s="12">
        <f t="shared" si="113"/>
        <v>50</v>
      </c>
      <c r="H67" s="14">
        <v>0.55000000000000004</v>
      </c>
      <c r="I67" s="35">
        <f t="shared" si="103"/>
        <v>6.1050000000000004</v>
      </c>
      <c r="J67" s="35" t="str">
        <f t="shared" si="104"/>
        <v xml:space="preserve"> </v>
      </c>
      <c r="K67" s="35" t="str">
        <f t="shared" si="105"/>
        <v xml:space="preserve"> </v>
      </c>
      <c r="L67" s="35" t="str">
        <f t="shared" si="106"/>
        <v xml:space="preserve"> </v>
      </c>
      <c r="M67" s="35" t="str">
        <f t="shared" si="107"/>
        <v xml:space="preserve"> </v>
      </c>
      <c r="N67" s="35" t="str">
        <f t="shared" si="108"/>
        <v xml:space="preserve"> </v>
      </c>
      <c r="O67" s="35" t="str">
        <f t="shared" si="109"/>
        <v xml:space="preserve"> </v>
      </c>
      <c r="P67" s="35" t="str">
        <f t="shared" si="110"/>
        <v xml:space="preserve"> </v>
      </c>
      <c r="Q67" s="35" t="str">
        <f t="shared" si="111"/>
        <v xml:space="preserve"> </v>
      </c>
      <c r="R67" s="35" t="str">
        <f t="shared" si="112"/>
        <v xml:space="preserve"> </v>
      </c>
    </row>
    <row r="68" spans="1:21" s="11" customFormat="1" ht="12" customHeight="1" x14ac:dyDescent="0.25">
      <c r="A68" s="45"/>
      <c r="B68" s="41"/>
      <c r="C68" s="12">
        <v>25</v>
      </c>
      <c r="D68" s="13" t="s">
        <v>16</v>
      </c>
      <c r="E68" s="52">
        <v>6</v>
      </c>
      <c r="F68" s="12">
        <v>2</v>
      </c>
      <c r="G68" s="12">
        <f t="shared" si="113"/>
        <v>50</v>
      </c>
      <c r="H68" s="14">
        <v>1.38</v>
      </c>
      <c r="I68" s="35">
        <f t="shared" si="103"/>
        <v>15.318</v>
      </c>
      <c r="J68" s="35" t="str">
        <f t="shared" si="104"/>
        <v xml:space="preserve"> </v>
      </c>
      <c r="K68" s="35" t="str">
        <f t="shared" si="105"/>
        <v xml:space="preserve"> </v>
      </c>
      <c r="L68" s="35" t="str">
        <f t="shared" si="106"/>
        <v xml:space="preserve"> </v>
      </c>
      <c r="M68" s="35" t="str">
        <f t="shared" si="107"/>
        <v xml:space="preserve"> </v>
      </c>
      <c r="N68" s="35" t="str">
        <f t="shared" si="108"/>
        <v xml:space="preserve"> </v>
      </c>
      <c r="O68" s="35" t="str">
        <f t="shared" si="109"/>
        <v xml:space="preserve"> </v>
      </c>
      <c r="P68" s="35" t="str">
        <f t="shared" si="110"/>
        <v xml:space="preserve"> </v>
      </c>
      <c r="Q68" s="35" t="str">
        <f t="shared" si="111"/>
        <v xml:space="preserve"> </v>
      </c>
      <c r="R68" s="35" t="str">
        <f t="shared" si="112"/>
        <v xml:space="preserve"> </v>
      </c>
    </row>
    <row r="69" spans="1:21" s="11" customFormat="1" ht="12" customHeight="1" x14ac:dyDescent="0.25">
      <c r="A69" s="45"/>
      <c r="B69" s="41"/>
      <c r="C69" s="12"/>
      <c r="D69" s="13"/>
      <c r="E69" s="13"/>
      <c r="F69" s="12"/>
      <c r="G69" s="12"/>
      <c r="H69" s="14"/>
      <c r="I69" s="35" t="str">
        <f t="shared" si="103"/>
        <v xml:space="preserve"> </v>
      </c>
      <c r="J69" s="35" t="str">
        <f t="shared" si="104"/>
        <v xml:space="preserve"> </v>
      </c>
      <c r="K69" s="35" t="str">
        <f t="shared" si="105"/>
        <v xml:space="preserve"> </v>
      </c>
      <c r="L69" s="35" t="str">
        <f t="shared" si="106"/>
        <v xml:space="preserve"> </v>
      </c>
      <c r="M69" s="35" t="str">
        <f t="shared" si="107"/>
        <v xml:space="preserve"> </v>
      </c>
      <c r="N69" s="35" t="str">
        <f t="shared" si="108"/>
        <v xml:space="preserve"> </v>
      </c>
      <c r="O69" s="35" t="str">
        <f t="shared" si="109"/>
        <v xml:space="preserve"> </v>
      </c>
      <c r="P69" s="35" t="str">
        <f t="shared" si="110"/>
        <v xml:space="preserve"> </v>
      </c>
      <c r="Q69" s="35" t="str">
        <f t="shared" si="111"/>
        <v xml:space="preserve"> </v>
      </c>
      <c r="R69" s="35" t="str">
        <f t="shared" si="112"/>
        <v xml:space="preserve"> </v>
      </c>
    </row>
    <row r="70" spans="1:21" s="11" customFormat="1" ht="12" customHeight="1" thickBot="1" x14ac:dyDescent="0.3">
      <c r="A70" s="53"/>
      <c r="B70" s="15"/>
      <c r="C70" s="15"/>
      <c r="D70" s="16"/>
      <c r="E70" s="16"/>
      <c r="F70" s="15"/>
      <c r="G70" s="15"/>
      <c r="H70" s="42"/>
      <c r="I70" s="35" t="str">
        <f t="shared" si="103"/>
        <v xml:space="preserve"> </v>
      </c>
      <c r="J70" s="35" t="str">
        <f t="shared" si="104"/>
        <v xml:space="preserve"> </v>
      </c>
      <c r="K70" s="35" t="str">
        <f t="shared" si="105"/>
        <v xml:space="preserve"> </v>
      </c>
      <c r="L70" s="35" t="str">
        <f t="shared" si="106"/>
        <v xml:space="preserve"> </v>
      </c>
      <c r="M70" s="35" t="str">
        <f t="shared" si="107"/>
        <v xml:space="preserve"> </v>
      </c>
      <c r="N70" s="35" t="str">
        <f t="shared" si="108"/>
        <v xml:space="preserve"> </v>
      </c>
      <c r="O70" s="35" t="str">
        <f t="shared" si="109"/>
        <v xml:space="preserve"> </v>
      </c>
      <c r="P70" s="35" t="str">
        <f t="shared" si="110"/>
        <v xml:space="preserve"> </v>
      </c>
      <c r="Q70" s="35" t="str">
        <f t="shared" si="111"/>
        <v xml:space="preserve"> </v>
      </c>
      <c r="R70" s="35" t="str">
        <f t="shared" si="112"/>
        <v xml:space="preserve"> </v>
      </c>
    </row>
    <row r="71" spans="1:21" ht="17.25" customHeight="1" x14ac:dyDescent="0.25">
      <c r="A71" s="68" t="s">
        <v>17</v>
      </c>
      <c r="B71" s="69"/>
      <c r="C71" s="69"/>
      <c r="D71" s="69"/>
      <c r="E71" s="69"/>
      <c r="F71" s="69"/>
      <c r="G71" s="69"/>
      <c r="H71" s="70"/>
      <c r="I71" s="48">
        <v>0.222</v>
      </c>
      <c r="J71" s="17">
        <v>0.39500000000000002</v>
      </c>
      <c r="K71" s="17">
        <v>0.61699999999999999</v>
      </c>
      <c r="L71" s="17">
        <v>0.88800000000000001</v>
      </c>
      <c r="M71" s="17">
        <v>1.208</v>
      </c>
      <c r="N71" s="17">
        <v>1.5780000000000001</v>
      </c>
      <c r="O71" s="17">
        <v>2.4660000000000002</v>
      </c>
      <c r="P71" s="17">
        <v>3.8540000000000001</v>
      </c>
      <c r="Q71" s="17">
        <v>6.3140000000000001</v>
      </c>
      <c r="R71" s="17">
        <v>9.8659999999999997</v>
      </c>
      <c r="T71" s="43"/>
      <c r="U71" s="43"/>
    </row>
    <row r="72" spans="1:21" ht="15" customHeight="1" thickBot="1" x14ac:dyDescent="0.3">
      <c r="A72" s="71" t="s">
        <v>18</v>
      </c>
      <c r="B72" s="72"/>
      <c r="C72" s="72"/>
      <c r="D72" s="72"/>
      <c r="E72" s="72"/>
      <c r="F72" s="72"/>
      <c r="G72" s="72"/>
      <c r="H72" s="73"/>
      <c r="I72" s="47">
        <f>SUM(I64:I70)</f>
        <v>21.423000000000002</v>
      </c>
      <c r="J72" s="47">
        <f t="shared" ref="J72:R72" si="114">SUM(J64:J70)</f>
        <v>0</v>
      </c>
      <c r="K72" s="47">
        <f t="shared" si="114"/>
        <v>0</v>
      </c>
      <c r="L72" s="47">
        <f t="shared" si="114"/>
        <v>0</v>
      </c>
      <c r="M72" s="47">
        <f t="shared" si="114"/>
        <v>0</v>
      </c>
      <c r="N72" s="47">
        <f t="shared" si="114"/>
        <v>87.105599999999995</v>
      </c>
      <c r="O72" s="47">
        <f t="shared" si="114"/>
        <v>0</v>
      </c>
      <c r="P72" s="47">
        <f t="shared" si="114"/>
        <v>0</v>
      </c>
      <c r="Q72" s="47">
        <f t="shared" si="114"/>
        <v>0</v>
      </c>
      <c r="R72" s="47">
        <f t="shared" si="114"/>
        <v>0</v>
      </c>
      <c r="T72" s="43"/>
      <c r="U72" s="43"/>
    </row>
    <row r="73" spans="1:21" s="19" customFormat="1" ht="16.5" customHeight="1" thickBot="1" x14ac:dyDescent="0.25">
      <c r="A73" s="74" t="s">
        <v>19</v>
      </c>
      <c r="B73" s="75"/>
      <c r="C73" s="75"/>
      <c r="D73" s="75"/>
      <c r="E73" s="75"/>
      <c r="F73" s="75"/>
      <c r="G73" s="75"/>
      <c r="H73" s="76"/>
      <c r="I73" s="25"/>
      <c r="J73" s="18"/>
      <c r="K73" s="18"/>
      <c r="L73" s="18"/>
      <c r="M73" s="18"/>
      <c r="N73" s="18"/>
      <c r="O73" s="18"/>
      <c r="P73" s="25"/>
      <c r="Q73" s="25"/>
      <c r="R73" s="44">
        <f>(SUM(I72:R72))</f>
        <v>108.5286</v>
      </c>
      <c r="T73" s="50"/>
      <c r="U73" s="50"/>
    </row>
    <row r="74" spans="1:21" ht="15.75" thickBot="1" x14ac:dyDescent="0.3"/>
    <row r="75" spans="1:21" s="10" customFormat="1" ht="21" customHeight="1" thickBot="1" x14ac:dyDescent="0.3">
      <c r="A75" s="80" t="s">
        <v>2</v>
      </c>
      <c r="B75" s="82" t="s">
        <v>3</v>
      </c>
      <c r="C75" s="84" t="s">
        <v>4</v>
      </c>
      <c r="D75" s="86" t="s">
        <v>5</v>
      </c>
      <c r="E75" s="86"/>
      <c r="F75" s="88" t="s">
        <v>6</v>
      </c>
      <c r="G75" s="90" t="s">
        <v>7</v>
      </c>
      <c r="H75" s="92" t="s">
        <v>8</v>
      </c>
      <c r="I75" s="77" t="s">
        <v>9</v>
      </c>
      <c r="J75" s="78"/>
      <c r="K75" s="78"/>
      <c r="L75" s="78"/>
      <c r="M75" s="78"/>
      <c r="N75" s="78"/>
      <c r="O75" s="78"/>
      <c r="P75" s="78"/>
      <c r="Q75" s="78"/>
      <c r="R75" s="79"/>
    </row>
    <row r="76" spans="1:21" s="10" customFormat="1" ht="15.75" customHeight="1" thickBot="1" x14ac:dyDescent="0.3">
      <c r="A76" s="81"/>
      <c r="B76" s="83"/>
      <c r="C76" s="85"/>
      <c r="D76" s="87"/>
      <c r="E76" s="87"/>
      <c r="F76" s="89"/>
      <c r="G76" s="91"/>
      <c r="H76" s="93"/>
      <c r="I76" s="36" t="s">
        <v>10</v>
      </c>
      <c r="J76" s="36" t="s">
        <v>11</v>
      </c>
      <c r="K76" s="36" t="s">
        <v>20</v>
      </c>
      <c r="L76" s="36" t="s">
        <v>21</v>
      </c>
      <c r="M76" s="36" t="s">
        <v>22</v>
      </c>
      <c r="N76" s="36" t="s">
        <v>23</v>
      </c>
      <c r="O76" s="36" t="s">
        <v>12</v>
      </c>
      <c r="P76" s="36" t="s">
        <v>24</v>
      </c>
      <c r="Q76" s="36" t="s">
        <v>13</v>
      </c>
      <c r="R76" s="37" t="s">
        <v>14</v>
      </c>
    </row>
    <row r="77" spans="1:21" s="11" customFormat="1" ht="14.25" customHeight="1" thickBot="1" x14ac:dyDescent="0.3">
      <c r="A77" s="51" t="s">
        <v>15</v>
      </c>
      <c r="B77" s="33"/>
      <c r="C77" s="33"/>
      <c r="D77" s="33"/>
      <c r="E77" s="33"/>
      <c r="F77" s="33"/>
      <c r="G77" s="33"/>
      <c r="H77" s="34"/>
      <c r="I77" s="35" t="str">
        <f>IF(E77=6,(G77*H77*0.222)," ")</f>
        <v xml:space="preserve"> </v>
      </c>
      <c r="J77" s="35" t="str">
        <f>IF(E77=8,(H77*G77*0.395)," ")</f>
        <v xml:space="preserve"> </v>
      </c>
      <c r="K77" s="35" t="str">
        <f>IF(E77=10,(G77*H77*0.617)," ")</f>
        <v xml:space="preserve"> </v>
      </c>
      <c r="L77" s="35" t="str">
        <f>IF(E77=12,(H77*G77*0.888)," ")</f>
        <v xml:space="preserve"> </v>
      </c>
      <c r="M77" s="35" t="str">
        <f>IF(E77=14,(H77*G77*1.208)," ")</f>
        <v xml:space="preserve"> </v>
      </c>
      <c r="N77" s="35" t="str">
        <f>IF(E77=16,(H77*G77*1.578)," ")</f>
        <v xml:space="preserve"> </v>
      </c>
      <c r="O77" s="35" t="str">
        <f>IF(E77=20,(H77*G77*2.466)," ")</f>
        <v xml:space="preserve"> </v>
      </c>
      <c r="P77" s="35" t="str">
        <f>IF(E77=25,(H77*G77*3.854)," ")</f>
        <v xml:space="preserve"> </v>
      </c>
      <c r="Q77" s="35" t="str">
        <f>IF(E77=32,(H77*G77*6.314)," ")</f>
        <v xml:space="preserve"> </v>
      </c>
      <c r="R77" s="35" t="str">
        <f>IF(E77=40,(H77*G77*9.866)," ")</f>
        <v xml:space="preserve"> </v>
      </c>
    </row>
    <row r="78" spans="1:21" s="11" customFormat="1" ht="12" customHeight="1" thickBot="1" x14ac:dyDescent="0.3">
      <c r="A78" s="49" t="s">
        <v>67</v>
      </c>
      <c r="B78" s="39"/>
      <c r="C78" s="38"/>
      <c r="D78" s="13"/>
      <c r="E78" s="13"/>
      <c r="F78" s="12"/>
      <c r="G78" s="12"/>
      <c r="H78" s="14"/>
      <c r="I78" s="35" t="str">
        <f t="shared" ref="I78:I83" si="115">IF(E78=6,(G78*H78*0.222)," ")</f>
        <v xml:space="preserve"> </v>
      </c>
      <c r="J78" s="35" t="str">
        <f t="shared" ref="J78:J83" si="116">IF(E78=8,(H78*G78*0.395)," ")</f>
        <v xml:space="preserve"> </v>
      </c>
      <c r="K78" s="35" t="str">
        <f t="shared" ref="K78:K83" si="117">IF(E78=10,(G78*H78*0.617)," ")</f>
        <v xml:space="preserve"> </v>
      </c>
      <c r="L78" s="35" t="str">
        <f t="shared" ref="L78:L83" si="118">IF(E78=12,(H78*G78*0.888)," ")</f>
        <v xml:space="preserve"> </v>
      </c>
      <c r="M78" s="35" t="str">
        <f t="shared" ref="M78:M83" si="119">IF(E78=14,(H78*G78*1.208)," ")</f>
        <v xml:space="preserve"> </v>
      </c>
      <c r="N78" s="35" t="str">
        <f t="shared" ref="N78:N83" si="120">IF(E78=16,(H78*G78*1.578)," ")</f>
        <v xml:space="preserve"> </v>
      </c>
      <c r="O78" s="35" t="str">
        <f t="shared" ref="O78:O83" si="121">IF(E78=20,(H78*G78*2.466)," ")</f>
        <v xml:space="preserve"> </v>
      </c>
      <c r="P78" s="35" t="str">
        <f t="shared" ref="P78:P83" si="122">IF(E78=25,(H78*G78*3.854)," ")</f>
        <v xml:space="preserve"> </v>
      </c>
      <c r="Q78" s="35" t="str">
        <f t="shared" ref="Q78:Q83" si="123">IF(E78=32,(H78*G78*6.314)," ")</f>
        <v xml:space="preserve"> </v>
      </c>
      <c r="R78" s="35" t="str">
        <f t="shared" ref="R78:R83" si="124">IF(E78=40,(H78*G78*9.866)," ")</f>
        <v xml:space="preserve"> </v>
      </c>
    </row>
    <row r="79" spans="1:21" s="11" customFormat="1" ht="12" customHeight="1" x14ac:dyDescent="0.25">
      <c r="A79" s="45"/>
      <c r="B79" s="41"/>
      <c r="C79" s="12">
        <v>6</v>
      </c>
      <c r="D79" s="13" t="s">
        <v>16</v>
      </c>
      <c r="E79" s="52">
        <v>16</v>
      </c>
      <c r="F79" s="12">
        <v>2</v>
      </c>
      <c r="G79" s="12">
        <f t="shared" ref="G79:G81" si="125">F79*C79</f>
        <v>12</v>
      </c>
      <c r="H79" s="14">
        <v>4.09</v>
      </c>
      <c r="I79" s="35" t="str">
        <f t="shared" si="115"/>
        <v xml:space="preserve"> </v>
      </c>
      <c r="J79" s="35" t="str">
        <f t="shared" si="116"/>
        <v xml:space="preserve"> </v>
      </c>
      <c r="K79" s="35" t="str">
        <f t="shared" si="117"/>
        <v xml:space="preserve"> </v>
      </c>
      <c r="L79" s="35" t="str">
        <f t="shared" si="118"/>
        <v xml:space="preserve"> </v>
      </c>
      <c r="M79" s="35" t="str">
        <f t="shared" si="119"/>
        <v xml:space="preserve"> </v>
      </c>
      <c r="N79" s="35">
        <f t="shared" si="120"/>
        <v>77.448239999999998</v>
      </c>
      <c r="O79" s="35" t="str">
        <f t="shared" si="121"/>
        <v xml:space="preserve"> </v>
      </c>
      <c r="P79" s="35" t="str">
        <f t="shared" si="122"/>
        <v xml:space="preserve"> </v>
      </c>
      <c r="Q79" s="35" t="str">
        <f t="shared" si="123"/>
        <v xml:space="preserve"> </v>
      </c>
      <c r="R79" s="35" t="str">
        <f t="shared" si="124"/>
        <v xml:space="preserve"> </v>
      </c>
    </row>
    <row r="80" spans="1:21" s="11" customFormat="1" ht="12" customHeight="1" x14ac:dyDescent="0.25">
      <c r="A80" s="45"/>
      <c r="B80" s="12"/>
      <c r="C80" s="12">
        <v>22</v>
      </c>
      <c r="D80" s="13" t="s">
        <v>16</v>
      </c>
      <c r="E80" s="52">
        <v>6</v>
      </c>
      <c r="F80" s="12">
        <v>2</v>
      </c>
      <c r="G80" s="12">
        <f t="shared" si="125"/>
        <v>44</v>
      </c>
      <c r="H80" s="14">
        <v>0.55000000000000004</v>
      </c>
      <c r="I80" s="35">
        <f t="shared" si="115"/>
        <v>5.3724000000000007</v>
      </c>
      <c r="J80" s="35" t="str">
        <f t="shared" si="116"/>
        <v xml:space="preserve"> </v>
      </c>
      <c r="K80" s="35" t="str">
        <f t="shared" si="117"/>
        <v xml:space="preserve"> </v>
      </c>
      <c r="L80" s="35" t="str">
        <f t="shared" si="118"/>
        <v xml:space="preserve"> </v>
      </c>
      <c r="M80" s="35" t="str">
        <f t="shared" si="119"/>
        <v xml:space="preserve"> </v>
      </c>
      <c r="N80" s="35" t="str">
        <f t="shared" si="120"/>
        <v xml:space="preserve"> </v>
      </c>
      <c r="O80" s="35" t="str">
        <f t="shared" si="121"/>
        <v xml:space="preserve"> </v>
      </c>
      <c r="P80" s="35" t="str">
        <f t="shared" si="122"/>
        <v xml:space="preserve"> </v>
      </c>
      <c r="Q80" s="35" t="str">
        <f t="shared" si="123"/>
        <v xml:space="preserve"> </v>
      </c>
      <c r="R80" s="35" t="str">
        <f t="shared" si="124"/>
        <v xml:space="preserve"> </v>
      </c>
    </row>
    <row r="81" spans="1:21" s="11" customFormat="1" ht="12" customHeight="1" x14ac:dyDescent="0.25">
      <c r="A81" s="45"/>
      <c r="B81" s="41"/>
      <c r="C81" s="12">
        <v>22</v>
      </c>
      <c r="D81" s="13" t="s">
        <v>16</v>
      </c>
      <c r="E81" s="52">
        <v>6</v>
      </c>
      <c r="F81" s="12">
        <v>2</v>
      </c>
      <c r="G81" s="12">
        <f t="shared" si="125"/>
        <v>44</v>
      </c>
      <c r="H81" s="14">
        <v>1.38</v>
      </c>
      <c r="I81" s="35">
        <f t="shared" si="115"/>
        <v>13.479839999999999</v>
      </c>
      <c r="J81" s="35" t="str">
        <f t="shared" si="116"/>
        <v xml:space="preserve"> </v>
      </c>
      <c r="K81" s="35" t="str">
        <f t="shared" si="117"/>
        <v xml:space="preserve"> </v>
      </c>
      <c r="L81" s="35" t="str">
        <f t="shared" si="118"/>
        <v xml:space="preserve"> </v>
      </c>
      <c r="M81" s="35" t="str">
        <f t="shared" si="119"/>
        <v xml:space="preserve"> </v>
      </c>
      <c r="N81" s="35" t="str">
        <f t="shared" si="120"/>
        <v xml:space="preserve"> </v>
      </c>
      <c r="O81" s="35" t="str">
        <f t="shared" si="121"/>
        <v xml:space="preserve"> </v>
      </c>
      <c r="P81" s="35" t="str">
        <f t="shared" si="122"/>
        <v xml:space="preserve"> </v>
      </c>
      <c r="Q81" s="35" t="str">
        <f t="shared" si="123"/>
        <v xml:space="preserve"> </v>
      </c>
      <c r="R81" s="35" t="str">
        <f t="shared" si="124"/>
        <v xml:space="preserve"> </v>
      </c>
    </row>
    <row r="82" spans="1:21" s="11" customFormat="1" ht="12" customHeight="1" x14ac:dyDescent="0.25">
      <c r="A82" s="45"/>
      <c r="B82" s="41"/>
      <c r="C82" s="12"/>
      <c r="D82" s="13"/>
      <c r="E82" s="13"/>
      <c r="F82" s="12"/>
      <c r="G82" s="12"/>
      <c r="H82" s="14"/>
      <c r="I82" s="35" t="str">
        <f t="shared" si="115"/>
        <v xml:space="preserve"> </v>
      </c>
      <c r="J82" s="35" t="str">
        <f t="shared" si="116"/>
        <v xml:space="preserve"> </v>
      </c>
      <c r="K82" s="35" t="str">
        <f t="shared" si="117"/>
        <v xml:space="preserve"> </v>
      </c>
      <c r="L82" s="35" t="str">
        <f t="shared" si="118"/>
        <v xml:space="preserve"> </v>
      </c>
      <c r="M82" s="35" t="str">
        <f t="shared" si="119"/>
        <v xml:space="preserve"> </v>
      </c>
      <c r="N82" s="35" t="str">
        <f t="shared" si="120"/>
        <v xml:space="preserve"> </v>
      </c>
      <c r="O82" s="35" t="str">
        <f t="shared" si="121"/>
        <v xml:space="preserve"> </v>
      </c>
      <c r="P82" s="35" t="str">
        <f t="shared" si="122"/>
        <v xml:space="preserve"> </v>
      </c>
      <c r="Q82" s="35" t="str">
        <f t="shared" si="123"/>
        <v xml:space="preserve"> </v>
      </c>
      <c r="R82" s="35" t="str">
        <f t="shared" si="124"/>
        <v xml:space="preserve"> </v>
      </c>
    </row>
    <row r="83" spans="1:21" s="11" customFormat="1" ht="12" customHeight="1" thickBot="1" x14ac:dyDescent="0.3">
      <c r="A83" s="53"/>
      <c r="B83" s="15"/>
      <c r="C83" s="15"/>
      <c r="D83" s="16"/>
      <c r="E83" s="16"/>
      <c r="F83" s="15"/>
      <c r="G83" s="15"/>
      <c r="H83" s="42"/>
      <c r="I83" s="35" t="str">
        <f t="shared" si="115"/>
        <v xml:space="preserve"> </v>
      </c>
      <c r="J83" s="35" t="str">
        <f t="shared" si="116"/>
        <v xml:space="preserve"> </v>
      </c>
      <c r="K83" s="35" t="str">
        <f t="shared" si="117"/>
        <v xml:space="preserve"> </v>
      </c>
      <c r="L83" s="35" t="str">
        <f t="shared" si="118"/>
        <v xml:space="preserve"> </v>
      </c>
      <c r="M83" s="35" t="str">
        <f t="shared" si="119"/>
        <v xml:space="preserve"> </v>
      </c>
      <c r="N83" s="35" t="str">
        <f t="shared" si="120"/>
        <v xml:space="preserve"> </v>
      </c>
      <c r="O83" s="35" t="str">
        <f t="shared" si="121"/>
        <v xml:space="preserve"> </v>
      </c>
      <c r="P83" s="35" t="str">
        <f t="shared" si="122"/>
        <v xml:space="preserve"> </v>
      </c>
      <c r="Q83" s="35" t="str">
        <f t="shared" si="123"/>
        <v xml:space="preserve"> </v>
      </c>
      <c r="R83" s="35" t="str">
        <f t="shared" si="124"/>
        <v xml:space="preserve"> </v>
      </c>
    </row>
    <row r="84" spans="1:21" ht="17.25" customHeight="1" x14ac:dyDescent="0.25">
      <c r="A84" s="68" t="s">
        <v>17</v>
      </c>
      <c r="B84" s="69"/>
      <c r="C84" s="69"/>
      <c r="D84" s="69"/>
      <c r="E84" s="69"/>
      <c r="F84" s="69"/>
      <c r="G84" s="69"/>
      <c r="H84" s="70"/>
      <c r="I84" s="48">
        <v>0.222</v>
      </c>
      <c r="J84" s="17">
        <v>0.39500000000000002</v>
      </c>
      <c r="K84" s="17">
        <v>0.61699999999999999</v>
      </c>
      <c r="L84" s="17">
        <v>0.88800000000000001</v>
      </c>
      <c r="M84" s="17">
        <v>1.208</v>
      </c>
      <c r="N84" s="17">
        <v>1.5780000000000001</v>
      </c>
      <c r="O84" s="17">
        <v>2.4660000000000002</v>
      </c>
      <c r="P84" s="17">
        <v>3.8540000000000001</v>
      </c>
      <c r="Q84" s="17">
        <v>6.3140000000000001</v>
      </c>
      <c r="R84" s="17">
        <v>9.8659999999999997</v>
      </c>
      <c r="T84" s="43"/>
      <c r="U84" s="43"/>
    </row>
    <row r="85" spans="1:21" ht="15" customHeight="1" thickBot="1" x14ac:dyDescent="0.3">
      <c r="A85" s="71" t="s">
        <v>18</v>
      </c>
      <c r="B85" s="72"/>
      <c r="C85" s="72"/>
      <c r="D85" s="72"/>
      <c r="E85" s="72"/>
      <c r="F85" s="72"/>
      <c r="G85" s="72"/>
      <c r="H85" s="73"/>
      <c r="I85" s="47">
        <f>SUM(I77:I83)</f>
        <v>18.852240000000002</v>
      </c>
      <c r="J85" s="47">
        <f t="shared" ref="J85:R85" si="126">SUM(J77:J83)</f>
        <v>0</v>
      </c>
      <c r="K85" s="47">
        <f t="shared" si="126"/>
        <v>0</v>
      </c>
      <c r="L85" s="47">
        <f t="shared" si="126"/>
        <v>0</v>
      </c>
      <c r="M85" s="47">
        <f t="shared" si="126"/>
        <v>0</v>
      </c>
      <c r="N85" s="47">
        <f t="shared" si="126"/>
        <v>77.448239999999998</v>
      </c>
      <c r="O85" s="47">
        <f t="shared" si="126"/>
        <v>0</v>
      </c>
      <c r="P85" s="47">
        <f t="shared" si="126"/>
        <v>0</v>
      </c>
      <c r="Q85" s="47">
        <f t="shared" si="126"/>
        <v>0</v>
      </c>
      <c r="R85" s="47">
        <f t="shared" si="126"/>
        <v>0</v>
      </c>
      <c r="T85" s="43"/>
      <c r="U85" s="43"/>
    </row>
    <row r="86" spans="1:21" s="19" customFormat="1" ht="16.5" customHeight="1" thickBot="1" x14ac:dyDescent="0.25">
      <c r="A86" s="74" t="s">
        <v>19</v>
      </c>
      <c r="B86" s="75"/>
      <c r="C86" s="75"/>
      <c r="D86" s="75"/>
      <c r="E86" s="75"/>
      <c r="F86" s="75"/>
      <c r="G86" s="75"/>
      <c r="H86" s="76"/>
      <c r="I86" s="25"/>
      <c r="J86" s="18"/>
      <c r="K86" s="18"/>
      <c r="L86" s="18"/>
      <c r="M86" s="18"/>
      <c r="N86" s="18"/>
      <c r="O86" s="18"/>
      <c r="P86" s="25"/>
      <c r="Q86" s="25"/>
      <c r="R86" s="44">
        <f>(SUM(I85:R85))</f>
        <v>96.300479999999993</v>
      </c>
      <c r="T86" s="50"/>
      <c r="U86" s="50"/>
    </row>
    <row r="87" spans="1:21" ht="15.75" thickBot="1" x14ac:dyDescent="0.3"/>
    <row r="88" spans="1:21" s="10" customFormat="1" ht="21" customHeight="1" thickBot="1" x14ac:dyDescent="0.3">
      <c r="A88" s="80" t="s">
        <v>2</v>
      </c>
      <c r="B88" s="82" t="s">
        <v>3</v>
      </c>
      <c r="C88" s="84" t="s">
        <v>4</v>
      </c>
      <c r="D88" s="86" t="s">
        <v>5</v>
      </c>
      <c r="E88" s="86"/>
      <c r="F88" s="88" t="s">
        <v>6</v>
      </c>
      <c r="G88" s="90" t="s">
        <v>7</v>
      </c>
      <c r="H88" s="92" t="s">
        <v>8</v>
      </c>
      <c r="I88" s="77" t="s">
        <v>9</v>
      </c>
      <c r="J88" s="78"/>
      <c r="K88" s="78"/>
      <c r="L88" s="78"/>
      <c r="M88" s="78"/>
      <c r="N88" s="78"/>
      <c r="O88" s="78"/>
      <c r="P88" s="78"/>
      <c r="Q88" s="78"/>
      <c r="R88" s="79"/>
    </row>
    <row r="89" spans="1:21" s="10" customFormat="1" ht="15.75" customHeight="1" thickBot="1" x14ac:dyDescent="0.3">
      <c r="A89" s="81"/>
      <c r="B89" s="83"/>
      <c r="C89" s="85"/>
      <c r="D89" s="87"/>
      <c r="E89" s="87"/>
      <c r="F89" s="89"/>
      <c r="G89" s="91"/>
      <c r="H89" s="93"/>
      <c r="I89" s="36" t="s">
        <v>10</v>
      </c>
      <c r="J89" s="36" t="s">
        <v>11</v>
      </c>
      <c r="K89" s="36" t="s">
        <v>20</v>
      </c>
      <c r="L89" s="36" t="s">
        <v>21</v>
      </c>
      <c r="M89" s="36" t="s">
        <v>22</v>
      </c>
      <c r="N89" s="36" t="s">
        <v>23</v>
      </c>
      <c r="O89" s="36" t="s">
        <v>12</v>
      </c>
      <c r="P89" s="36" t="s">
        <v>24</v>
      </c>
      <c r="Q89" s="36" t="s">
        <v>13</v>
      </c>
      <c r="R89" s="37" t="s">
        <v>14</v>
      </c>
    </row>
    <row r="90" spans="1:21" s="11" customFormat="1" ht="14.25" customHeight="1" thickBot="1" x14ac:dyDescent="0.3">
      <c r="A90" s="51" t="s">
        <v>15</v>
      </c>
      <c r="B90" s="33"/>
      <c r="C90" s="33"/>
      <c r="D90" s="33"/>
      <c r="E90" s="33"/>
      <c r="F90" s="33"/>
      <c r="G90" s="33"/>
      <c r="H90" s="34"/>
      <c r="I90" s="35" t="str">
        <f>IF(E90=6,(G90*H90*0.222)," ")</f>
        <v xml:space="preserve"> </v>
      </c>
      <c r="J90" s="35" t="str">
        <f>IF(E90=8,(H90*G90*0.395)," ")</f>
        <v xml:space="preserve"> </v>
      </c>
      <c r="K90" s="35" t="str">
        <f>IF(E90=10,(G90*H90*0.617)," ")</f>
        <v xml:space="preserve"> </v>
      </c>
      <c r="L90" s="35" t="str">
        <f>IF(E90=12,(H90*G90*0.888)," ")</f>
        <v xml:space="preserve"> </v>
      </c>
      <c r="M90" s="35" t="str">
        <f>IF(E90=14,(H90*G90*1.208)," ")</f>
        <v xml:space="preserve"> </v>
      </c>
      <c r="N90" s="35" t="str">
        <f>IF(E90=16,(H90*G90*1.578)," ")</f>
        <v xml:space="preserve"> </v>
      </c>
      <c r="O90" s="35" t="str">
        <f>IF(E90=20,(H90*G90*2.466)," ")</f>
        <v xml:space="preserve"> </v>
      </c>
      <c r="P90" s="35" t="str">
        <f>IF(E90=25,(H90*G90*3.854)," ")</f>
        <v xml:space="preserve"> </v>
      </c>
      <c r="Q90" s="35" t="str">
        <f>IF(E90=32,(H90*G90*6.314)," ")</f>
        <v xml:space="preserve"> </v>
      </c>
      <c r="R90" s="35" t="str">
        <f>IF(E90=40,(H90*G90*9.866)," ")</f>
        <v xml:space="preserve"> </v>
      </c>
    </row>
    <row r="91" spans="1:21" s="11" customFormat="1" ht="12" customHeight="1" thickBot="1" x14ac:dyDescent="0.3">
      <c r="A91" s="49" t="s">
        <v>68</v>
      </c>
      <c r="B91" s="39"/>
      <c r="C91" s="38"/>
      <c r="D91" s="13"/>
      <c r="E91" s="13"/>
      <c r="F91" s="12"/>
      <c r="G91" s="12"/>
      <c r="H91" s="14"/>
      <c r="I91" s="35" t="str">
        <f t="shared" ref="I91:I101" si="127">IF(E91=6,(G91*H91*0.222)," ")</f>
        <v xml:space="preserve"> </v>
      </c>
      <c r="J91" s="35" t="str">
        <f t="shared" ref="J91:J101" si="128">IF(E91=8,(H91*G91*0.395)," ")</f>
        <v xml:space="preserve"> </v>
      </c>
      <c r="K91" s="35" t="str">
        <f t="shared" ref="K91:K101" si="129">IF(E91=10,(G91*H91*0.617)," ")</f>
        <v xml:space="preserve"> </v>
      </c>
      <c r="L91" s="35" t="str">
        <f t="shared" ref="L91:L101" si="130">IF(E91=12,(H91*G91*0.888)," ")</f>
        <v xml:space="preserve"> </v>
      </c>
      <c r="M91" s="35" t="str">
        <f t="shared" ref="M91:M101" si="131">IF(E91=14,(H91*G91*1.208)," ")</f>
        <v xml:space="preserve"> </v>
      </c>
      <c r="N91" s="35" t="str">
        <f t="shared" ref="N91:N101" si="132">IF(E91=16,(H91*G91*1.578)," ")</f>
        <v xml:space="preserve"> </v>
      </c>
      <c r="O91" s="35" t="str">
        <f t="shared" ref="O91:O101" si="133">IF(E91=20,(H91*G91*2.466)," ")</f>
        <v xml:space="preserve"> </v>
      </c>
      <c r="P91" s="35" t="str">
        <f t="shared" ref="P91:P101" si="134">IF(E91=25,(H91*G91*3.854)," ")</f>
        <v xml:space="preserve"> </v>
      </c>
      <c r="Q91" s="35" t="str">
        <f t="shared" ref="Q91:Q101" si="135">IF(E91=32,(H91*G91*6.314)," ")</f>
        <v xml:space="preserve"> </v>
      </c>
      <c r="R91" s="35" t="str">
        <f t="shared" ref="R91:R101" si="136">IF(E91=40,(H91*G91*9.866)," ")</f>
        <v xml:space="preserve"> </v>
      </c>
    </row>
    <row r="92" spans="1:21" s="11" customFormat="1" ht="12" customHeight="1" x14ac:dyDescent="0.25">
      <c r="A92" s="45"/>
      <c r="B92" s="41"/>
      <c r="C92" s="12">
        <v>3</v>
      </c>
      <c r="D92" s="13" t="s">
        <v>16</v>
      </c>
      <c r="E92" s="52">
        <v>16</v>
      </c>
      <c r="F92" s="12">
        <v>2</v>
      </c>
      <c r="G92" s="12">
        <f t="shared" ref="G92:G94" si="137">F92*C92</f>
        <v>6</v>
      </c>
      <c r="H92" s="14">
        <v>4.76</v>
      </c>
      <c r="I92" s="35" t="str">
        <f t="shared" si="127"/>
        <v xml:space="preserve"> </v>
      </c>
      <c r="J92" s="35" t="str">
        <f t="shared" si="128"/>
        <v xml:space="preserve"> </v>
      </c>
      <c r="K92" s="35" t="str">
        <f t="shared" si="129"/>
        <v xml:space="preserve"> </v>
      </c>
      <c r="L92" s="35" t="str">
        <f t="shared" si="130"/>
        <v xml:space="preserve"> </v>
      </c>
      <c r="M92" s="35" t="str">
        <f t="shared" si="131"/>
        <v xml:space="preserve"> </v>
      </c>
      <c r="N92" s="35">
        <f t="shared" si="132"/>
        <v>45.067680000000003</v>
      </c>
      <c r="O92" s="35" t="str">
        <f t="shared" si="133"/>
        <v xml:space="preserve"> </v>
      </c>
      <c r="P92" s="35" t="str">
        <f t="shared" si="134"/>
        <v xml:space="preserve"> </v>
      </c>
      <c r="Q92" s="35" t="str">
        <f t="shared" si="135"/>
        <v xml:space="preserve"> </v>
      </c>
      <c r="R92" s="35" t="str">
        <f t="shared" si="136"/>
        <v xml:space="preserve"> </v>
      </c>
    </row>
    <row r="93" spans="1:21" s="11" customFormat="1" ht="12" customHeight="1" x14ac:dyDescent="0.25">
      <c r="A93" s="45"/>
      <c r="B93" s="12"/>
      <c r="C93" s="12">
        <v>3</v>
      </c>
      <c r="D93" s="13" t="s">
        <v>16</v>
      </c>
      <c r="E93" s="52">
        <v>16</v>
      </c>
      <c r="F93" s="12">
        <v>2</v>
      </c>
      <c r="G93" s="12">
        <f t="shared" si="137"/>
        <v>6</v>
      </c>
      <c r="H93" s="14">
        <v>7.9</v>
      </c>
      <c r="I93" s="35" t="str">
        <f t="shared" si="127"/>
        <v xml:space="preserve"> </v>
      </c>
      <c r="J93" s="35" t="str">
        <f t="shared" si="128"/>
        <v xml:space="preserve"> </v>
      </c>
      <c r="K93" s="35" t="str">
        <f t="shared" si="129"/>
        <v xml:space="preserve"> </v>
      </c>
      <c r="L93" s="35" t="str">
        <f t="shared" si="130"/>
        <v xml:space="preserve"> </v>
      </c>
      <c r="M93" s="35" t="str">
        <f t="shared" si="131"/>
        <v xml:space="preserve"> </v>
      </c>
      <c r="N93" s="35">
        <f t="shared" si="132"/>
        <v>74.797200000000018</v>
      </c>
      <c r="O93" s="35" t="str">
        <f t="shared" si="133"/>
        <v xml:space="preserve"> </v>
      </c>
      <c r="P93" s="35" t="str">
        <f t="shared" si="134"/>
        <v xml:space="preserve"> </v>
      </c>
      <c r="Q93" s="35" t="str">
        <f t="shared" si="135"/>
        <v xml:space="preserve"> </v>
      </c>
      <c r="R93" s="35" t="str">
        <f t="shared" si="136"/>
        <v xml:space="preserve"> </v>
      </c>
    </row>
    <row r="94" spans="1:21" s="11" customFormat="1" ht="12" customHeight="1" x14ac:dyDescent="0.25">
      <c r="A94" s="45"/>
      <c r="B94" s="41"/>
      <c r="C94" s="12">
        <v>30</v>
      </c>
      <c r="D94" s="13" t="s">
        <v>16</v>
      </c>
      <c r="E94" s="52">
        <v>6</v>
      </c>
      <c r="F94" s="12">
        <v>2</v>
      </c>
      <c r="G94" s="12">
        <f t="shared" si="137"/>
        <v>60</v>
      </c>
      <c r="H94" s="14">
        <v>0.4</v>
      </c>
      <c r="I94" s="35">
        <f t="shared" si="127"/>
        <v>5.3280000000000003</v>
      </c>
      <c r="J94" s="35" t="str">
        <f t="shared" si="128"/>
        <v xml:space="preserve"> </v>
      </c>
      <c r="K94" s="35" t="str">
        <f t="shared" si="129"/>
        <v xml:space="preserve"> </v>
      </c>
      <c r="L94" s="35" t="str">
        <f t="shared" si="130"/>
        <v xml:space="preserve"> </v>
      </c>
      <c r="M94" s="35" t="str">
        <f t="shared" si="131"/>
        <v xml:space="preserve"> </v>
      </c>
      <c r="N94" s="35" t="str">
        <f t="shared" si="132"/>
        <v xml:space="preserve"> </v>
      </c>
      <c r="O94" s="35" t="str">
        <f t="shared" si="133"/>
        <v xml:space="preserve"> </v>
      </c>
      <c r="P94" s="35" t="str">
        <f t="shared" si="134"/>
        <v xml:space="preserve"> </v>
      </c>
      <c r="Q94" s="35" t="str">
        <f t="shared" si="135"/>
        <v xml:space="preserve"> </v>
      </c>
      <c r="R94" s="35" t="str">
        <f t="shared" si="136"/>
        <v xml:space="preserve"> </v>
      </c>
    </row>
    <row r="95" spans="1:21" s="11" customFormat="1" ht="12" customHeight="1" x14ac:dyDescent="0.25">
      <c r="A95" s="45"/>
      <c r="B95" s="41"/>
      <c r="C95" s="12">
        <v>49</v>
      </c>
      <c r="D95" s="13" t="s">
        <v>16</v>
      </c>
      <c r="E95" s="52">
        <v>6</v>
      </c>
      <c r="F95" s="12">
        <v>2</v>
      </c>
      <c r="G95" s="12">
        <f t="shared" ref="G95:G99" si="138">F95*C95</f>
        <v>98</v>
      </c>
      <c r="H95" s="14">
        <v>1.98</v>
      </c>
      <c r="I95" s="35">
        <f t="shared" ref="I95:I99" si="139">IF(E95=6,(G95*H95*0.222)," ")</f>
        <v>43.076879999999996</v>
      </c>
      <c r="J95" s="35" t="str">
        <f t="shared" ref="J95:J99" si="140">IF(E95=8,(H95*G95*0.395)," ")</f>
        <v xml:space="preserve"> </v>
      </c>
      <c r="K95" s="35" t="str">
        <f t="shared" ref="K95:K99" si="141">IF(E95=10,(G95*H95*0.617)," ")</f>
        <v xml:space="preserve"> </v>
      </c>
      <c r="L95" s="35" t="str">
        <f t="shared" ref="L95:L99" si="142">IF(E95=12,(H95*G95*0.888)," ")</f>
        <v xml:space="preserve"> </v>
      </c>
      <c r="M95" s="35" t="str">
        <f t="shared" ref="M95:M99" si="143">IF(E95=14,(H95*G95*1.208)," ")</f>
        <v xml:space="preserve"> </v>
      </c>
      <c r="N95" s="35" t="str">
        <f t="shared" ref="N95:N99" si="144">IF(E95=16,(H95*G95*1.578)," ")</f>
        <v xml:space="preserve"> </v>
      </c>
      <c r="O95" s="35" t="str">
        <f t="shared" ref="O95:O99" si="145">IF(E95=20,(H95*G95*2.466)," ")</f>
        <v xml:space="preserve"> </v>
      </c>
      <c r="P95" s="35" t="str">
        <f t="shared" ref="P95:P99" si="146">IF(E95=25,(H95*G95*3.854)," ")</f>
        <v xml:space="preserve"> </v>
      </c>
      <c r="Q95" s="35" t="str">
        <f t="shared" ref="Q95:Q99" si="147">IF(E95=32,(H95*G95*6.314)," ")</f>
        <v xml:space="preserve"> </v>
      </c>
      <c r="R95" s="35" t="str">
        <f t="shared" ref="R95:R99" si="148">IF(E95=40,(H95*G95*9.866)," ")</f>
        <v xml:space="preserve"> </v>
      </c>
    </row>
    <row r="96" spans="1:21" s="11" customFormat="1" ht="12" customHeight="1" x14ac:dyDescent="0.25">
      <c r="A96" s="45"/>
      <c r="B96" s="12"/>
      <c r="C96" s="12">
        <v>3</v>
      </c>
      <c r="D96" s="13" t="s">
        <v>16</v>
      </c>
      <c r="E96" s="52">
        <v>20</v>
      </c>
      <c r="F96" s="12">
        <v>2</v>
      </c>
      <c r="G96" s="12">
        <f t="shared" si="138"/>
        <v>6</v>
      </c>
      <c r="H96" s="14">
        <v>7.49</v>
      </c>
      <c r="I96" s="35" t="str">
        <f t="shared" si="139"/>
        <v xml:space="preserve"> </v>
      </c>
      <c r="J96" s="35" t="str">
        <f t="shared" si="140"/>
        <v xml:space="preserve"> </v>
      </c>
      <c r="K96" s="35" t="str">
        <f t="shared" si="141"/>
        <v xml:space="preserve"> </v>
      </c>
      <c r="L96" s="35" t="str">
        <f t="shared" si="142"/>
        <v xml:space="preserve"> </v>
      </c>
      <c r="M96" s="35" t="str">
        <f t="shared" si="143"/>
        <v xml:space="preserve"> </v>
      </c>
      <c r="N96" s="35" t="str">
        <f t="shared" si="144"/>
        <v xml:space="preserve"> </v>
      </c>
      <c r="O96" s="35">
        <f t="shared" si="145"/>
        <v>110.82204</v>
      </c>
      <c r="P96" s="35" t="str">
        <f t="shared" si="146"/>
        <v xml:space="preserve"> </v>
      </c>
      <c r="Q96" s="35" t="str">
        <f t="shared" si="147"/>
        <v xml:space="preserve"> </v>
      </c>
      <c r="R96" s="35" t="str">
        <f t="shared" si="148"/>
        <v xml:space="preserve"> </v>
      </c>
    </row>
    <row r="97" spans="1:21" s="11" customFormat="1" ht="12" customHeight="1" x14ac:dyDescent="0.25">
      <c r="A97" s="45"/>
      <c r="B97" s="41"/>
      <c r="C97" s="12">
        <v>3</v>
      </c>
      <c r="D97" s="13" t="s">
        <v>16</v>
      </c>
      <c r="E97" s="52">
        <v>8</v>
      </c>
      <c r="F97" s="12">
        <v>2</v>
      </c>
      <c r="G97" s="12">
        <f t="shared" si="138"/>
        <v>6</v>
      </c>
      <c r="H97" s="14">
        <v>6.87</v>
      </c>
      <c r="I97" s="35" t="str">
        <f t="shared" si="139"/>
        <v xml:space="preserve"> </v>
      </c>
      <c r="J97" s="35">
        <f t="shared" si="140"/>
        <v>16.2819</v>
      </c>
      <c r="K97" s="35" t="str">
        <f t="shared" si="141"/>
        <v xml:space="preserve"> </v>
      </c>
      <c r="L97" s="35" t="str">
        <f t="shared" si="142"/>
        <v xml:space="preserve"> </v>
      </c>
      <c r="M97" s="35" t="str">
        <f t="shared" si="143"/>
        <v xml:space="preserve"> </v>
      </c>
      <c r="N97" s="35" t="str">
        <f t="shared" si="144"/>
        <v xml:space="preserve"> </v>
      </c>
      <c r="O97" s="35" t="str">
        <f t="shared" si="145"/>
        <v xml:space="preserve"> </v>
      </c>
      <c r="P97" s="35" t="str">
        <f t="shared" si="146"/>
        <v xml:space="preserve"> </v>
      </c>
      <c r="Q97" s="35" t="str">
        <f t="shared" si="147"/>
        <v xml:space="preserve"> </v>
      </c>
      <c r="R97" s="35" t="str">
        <f t="shared" si="148"/>
        <v xml:space="preserve"> </v>
      </c>
    </row>
    <row r="98" spans="1:21" s="11" customFormat="1" ht="12" customHeight="1" x14ac:dyDescent="0.25">
      <c r="A98" s="45"/>
      <c r="B98" s="41"/>
      <c r="C98" s="12">
        <v>49</v>
      </c>
      <c r="D98" s="13" t="s">
        <v>16</v>
      </c>
      <c r="E98" s="52">
        <v>6</v>
      </c>
      <c r="F98" s="12">
        <v>2</v>
      </c>
      <c r="G98" s="12">
        <f t="shared" si="138"/>
        <v>98</v>
      </c>
      <c r="H98" s="14">
        <v>0.85</v>
      </c>
      <c r="I98" s="35">
        <f t="shared" si="139"/>
        <v>18.492599999999999</v>
      </c>
      <c r="J98" s="35" t="str">
        <f t="shared" si="140"/>
        <v xml:space="preserve"> </v>
      </c>
      <c r="K98" s="35" t="str">
        <f t="shared" si="141"/>
        <v xml:space="preserve"> </v>
      </c>
      <c r="L98" s="35" t="str">
        <f t="shared" si="142"/>
        <v xml:space="preserve"> </v>
      </c>
      <c r="M98" s="35" t="str">
        <f t="shared" si="143"/>
        <v xml:space="preserve"> </v>
      </c>
      <c r="N98" s="35" t="str">
        <f t="shared" si="144"/>
        <v xml:space="preserve"> </v>
      </c>
      <c r="O98" s="35" t="str">
        <f t="shared" si="145"/>
        <v xml:space="preserve"> </v>
      </c>
      <c r="P98" s="35" t="str">
        <f t="shared" si="146"/>
        <v xml:space="preserve"> </v>
      </c>
      <c r="Q98" s="35" t="str">
        <f t="shared" si="147"/>
        <v xml:space="preserve"> </v>
      </c>
      <c r="R98" s="35" t="str">
        <f t="shared" si="148"/>
        <v xml:space="preserve"> </v>
      </c>
    </row>
    <row r="99" spans="1:21" s="11" customFormat="1" ht="12" customHeight="1" x14ac:dyDescent="0.25">
      <c r="A99" s="45"/>
      <c r="B99" s="12"/>
      <c r="C99" s="12">
        <v>4</v>
      </c>
      <c r="D99" s="13" t="s">
        <v>16</v>
      </c>
      <c r="E99" s="52">
        <v>10</v>
      </c>
      <c r="F99" s="12">
        <v>2</v>
      </c>
      <c r="G99" s="12">
        <f t="shared" si="138"/>
        <v>8</v>
      </c>
      <c r="H99" s="14">
        <v>6.65</v>
      </c>
      <c r="I99" s="35" t="str">
        <f t="shared" si="139"/>
        <v xml:space="preserve"> </v>
      </c>
      <c r="J99" s="35" t="str">
        <f t="shared" si="140"/>
        <v xml:space="preserve"> </v>
      </c>
      <c r="K99" s="35">
        <f t="shared" si="141"/>
        <v>32.824400000000004</v>
      </c>
      <c r="L99" s="35" t="str">
        <f t="shared" si="142"/>
        <v xml:space="preserve"> </v>
      </c>
      <c r="M99" s="35" t="str">
        <f t="shared" si="143"/>
        <v xml:space="preserve"> </v>
      </c>
      <c r="N99" s="35" t="str">
        <f t="shared" si="144"/>
        <v xml:space="preserve"> </v>
      </c>
      <c r="O99" s="35" t="str">
        <f t="shared" si="145"/>
        <v xml:space="preserve"> </v>
      </c>
      <c r="P99" s="35" t="str">
        <f t="shared" si="146"/>
        <v xml:space="preserve"> </v>
      </c>
      <c r="Q99" s="35" t="str">
        <f t="shared" si="147"/>
        <v xml:space="preserve"> </v>
      </c>
      <c r="R99" s="35" t="str">
        <f t="shared" si="148"/>
        <v xml:space="preserve"> </v>
      </c>
    </row>
    <row r="100" spans="1:21" s="11" customFormat="1" ht="12" customHeight="1" x14ac:dyDescent="0.25">
      <c r="A100" s="45"/>
      <c r="B100" s="41"/>
      <c r="C100" s="12"/>
      <c r="D100" s="13"/>
      <c r="E100" s="13"/>
      <c r="F100" s="12"/>
      <c r="G100" s="12"/>
      <c r="H100" s="14"/>
      <c r="I100" s="35" t="str">
        <f t="shared" si="127"/>
        <v xml:space="preserve"> </v>
      </c>
      <c r="J100" s="35" t="str">
        <f t="shared" si="128"/>
        <v xml:space="preserve"> </v>
      </c>
      <c r="K100" s="35" t="str">
        <f t="shared" si="129"/>
        <v xml:space="preserve"> </v>
      </c>
      <c r="L100" s="35" t="str">
        <f t="shared" si="130"/>
        <v xml:space="preserve"> </v>
      </c>
      <c r="M100" s="35" t="str">
        <f t="shared" si="131"/>
        <v xml:space="preserve"> </v>
      </c>
      <c r="N100" s="35" t="str">
        <f t="shared" si="132"/>
        <v xml:space="preserve"> </v>
      </c>
      <c r="O100" s="35" t="str">
        <f t="shared" si="133"/>
        <v xml:space="preserve"> </v>
      </c>
      <c r="P100" s="35" t="str">
        <f t="shared" si="134"/>
        <v xml:space="preserve"> </v>
      </c>
      <c r="Q100" s="35" t="str">
        <f t="shared" si="135"/>
        <v xml:space="preserve"> </v>
      </c>
      <c r="R100" s="35" t="str">
        <f t="shared" si="136"/>
        <v xml:space="preserve"> </v>
      </c>
    </row>
    <row r="101" spans="1:21" s="11" customFormat="1" ht="12" customHeight="1" thickBot="1" x14ac:dyDescent="0.3">
      <c r="A101" s="53"/>
      <c r="B101" s="15"/>
      <c r="C101" s="15"/>
      <c r="D101" s="16"/>
      <c r="E101" s="16"/>
      <c r="F101" s="15"/>
      <c r="G101" s="15"/>
      <c r="H101" s="42"/>
      <c r="I101" s="35" t="str">
        <f t="shared" si="127"/>
        <v xml:space="preserve"> </v>
      </c>
      <c r="J101" s="35" t="str">
        <f t="shared" si="128"/>
        <v xml:space="preserve"> </v>
      </c>
      <c r="K101" s="35" t="str">
        <f t="shared" si="129"/>
        <v xml:space="preserve"> </v>
      </c>
      <c r="L101" s="35" t="str">
        <f t="shared" si="130"/>
        <v xml:space="preserve"> </v>
      </c>
      <c r="M101" s="35" t="str">
        <f t="shared" si="131"/>
        <v xml:space="preserve"> </v>
      </c>
      <c r="N101" s="35" t="str">
        <f t="shared" si="132"/>
        <v xml:space="preserve"> </v>
      </c>
      <c r="O101" s="35" t="str">
        <f t="shared" si="133"/>
        <v xml:space="preserve"> </v>
      </c>
      <c r="P101" s="35" t="str">
        <f t="shared" si="134"/>
        <v xml:space="preserve"> </v>
      </c>
      <c r="Q101" s="35" t="str">
        <f t="shared" si="135"/>
        <v xml:space="preserve"> </v>
      </c>
      <c r="R101" s="35" t="str">
        <f t="shared" si="136"/>
        <v xml:space="preserve"> </v>
      </c>
    </row>
    <row r="102" spans="1:21" ht="17.25" customHeight="1" x14ac:dyDescent="0.25">
      <c r="A102" s="68" t="s">
        <v>17</v>
      </c>
      <c r="B102" s="69"/>
      <c r="C102" s="69"/>
      <c r="D102" s="69"/>
      <c r="E102" s="69"/>
      <c r="F102" s="69"/>
      <c r="G102" s="69"/>
      <c r="H102" s="70"/>
      <c r="I102" s="48">
        <v>0.222</v>
      </c>
      <c r="J102" s="17">
        <v>0.39500000000000002</v>
      </c>
      <c r="K102" s="17">
        <v>0.61699999999999999</v>
      </c>
      <c r="L102" s="17">
        <v>0.88800000000000001</v>
      </c>
      <c r="M102" s="17">
        <v>1.208</v>
      </c>
      <c r="N102" s="17">
        <v>1.5780000000000001</v>
      </c>
      <c r="O102" s="17">
        <v>2.4660000000000002</v>
      </c>
      <c r="P102" s="17">
        <v>3.8540000000000001</v>
      </c>
      <c r="Q102" s="17">
        <v>6.3140000000000001</v>
      </c>
      <c r="R102" s="17">
        <v>9.8659999999999997</v>
      </c>
      <c r="T102" s="43"/>
      <c r="U102" s="43"/>
    </row>
    <row r="103" spans="1:21" ht="15" customHeight="1" thickBot="1" x14ac:dyDescent="0.3">
      <c r="A103" s="71" t="s">
        <v>18</v>
      </c>
      <c r="B103" s="72"/>
      <c r="C103" s="72"/>
      <c r="D103" s="72"/>
      <c r="E103" s="72"/>
      <c r="F103" s="72"/>
      <c r="G103" s="72"/>
      <c r="H103" s="73"/>
      <c r="I103" s="47">
        <f>SUM(I90:I101)</f>
        <v>66.897480000000002</v>
      </c>
      <c r="J103" s="47">
        <f t="shared" ref="J103:R103" si="149">SUM(J90:J101)</f>
        <v>16.2819</v>
      </c>
      <c r="K103" s="47">
        <f t="shared" si="149"/>
        <v>32.824400000000004</v>
      </c>
      <c r="L103" s="47">
        <f t="shared" si="149"/>
        <v>0</v>
      </c>
      <c r="M103" s="47">
        <f t="shared" si="149"/>
        <v>0</v>
      </c>
      <c r="N103" s="47">
        <f t="shared" si="149"/>
        <v>119.86488000000003</v>
      </c>
      <c r="O103" s="47">
        <f t="shared" si="149"/>
        <v>110.82204</v>
      </c>
      <c r="P103" s="47">
        <f t="shared" si="149"/>
        <v>0</v>
      </c>
      <c r="Q103" s="47">
        <f t="shared" si="149"/>
        <v>0</v>
      </c>
      <c r="R103" s="47">
        <f t="shared" si="149"/>
        <v>0</v>
      </c>
      <c r="T103" s="43"/>
      <c r="U103" s="43"/>
    </row>
    <row r="104" spans="1:21" s="19" customFormat="1" ht="16.5" customHeight="1" thickBot="1" x14ac:dyDescent="0.25">
      <c r="A104" s="74" t="s">
        <v>19</v>
      </c>
      <c r="B104" s="75"/>
      <c r="C104" s="75"/>
      <c r="D104" s="75"/>
      <c r="E104" s="75"/>
      <c r="F104" s="75"/>
      <c r="G104" s="75"/>
      <c r="H104" s="76"/>
      <c r="I104" s="25"/>
      <c r="J104" s="18"/>
      <c r="K104" s="18"/>
      <c r="L104" s="18"/>
      <c r="M104" s="18"/>
      <c r="N104" s="18"/>
      <c r="O104" s="18"/>
      <c r="P104" s="25"/>
      <c r="Q104" s="25"/>
      <c r="R104" s="44">
        <f>(SUM(I103:R103))</f>
        <v>346.69070000000005</v>
      </c>
      <c r="T104" s="50"/>
      <c r="U104" s="50"/>
    </row>
    <row r="105" spans="1:21" ht="15.75" thickBot="1" x14ac:dyDescent="0.3"/>
    <row r="106" spans="1:21" s="10" customFormat="1" ht="21" customHeight="1" thickBot="1" x14ac:dyDescent="0.3">
      <c r="A106" s="80" t="s">
        <v>2</v>
      </c>
      <c r="B106" s="82" t="s">
        <v>3</v>
      </c>
      <c r="C106" s="84" t="s">
        <v>4</v>
      </c>
      <c r="D106" s="86" t="s">
        <v>5</v>
      </c>
      <c r="E106" s="86"/>
      <c r="F106" s="88" t="s">
        <v>6</v>
      </c>
      <c r="G106" s="90" t="s">
        <v>7</v>
      </c>
      <c r="H106" s="92" t="s">
        <v>8</v>
      </c>
      <c r="I106" s="77" t="s">
        <v>9</v>
      </c>
      <c r="J106" s="78"/>
      <c r="K106" s="78"/>
      <c r="L106" s="78"/>
      <c r="M106" s="78"/>
      <c r="N106" s="78"/>
      <c r="O106" s="78"/>
      <c r="P106" s="78"/>
      <c r="Q106" s="78"/>
      <c r="R106" s="79"/>
    </row>
    <row r="107" spans="1:21" s="10" customFormat="1" ht="15.75" customHeight="1" thickBot="1" x14ac:dyDescent="0.3">
      <c r="A107" s="81"/>
      <c r="B107" s="83"/>
      <c r="C107" s="85"/>
      <c r="D107" s="87"/>
      <c r="E107" s="87"/>
      <c r="F107" s="89"/>
      <c r="G107" s="91"/>
      <c r="H107" s="93"/>
      <c r="I107" s="36" t="s">
        <v>10</v>
      </c>
      <c r="J107" s="36" t="s">
        <v>11</v>
      </c>
      <c r="K107" s="36" t="s">
        <v>20</v>
      </c>
      <c r="L107" s="36" t="s">
        <v>21</v>
      </c>
      <c r="M107" s="36" t="s">
        <v>22</v>
      </c>
      <c r="N107" s="36" t="s">
        <v>23</v>
      </c>
      <c r="O107" s="36" t="s">
        <v>12</v>
      </c>
      <c r="P107" s="36" t="s">
        <v>24</v>
      </c>
      <c r="Q107" s="36" t="s">
        <v>13</v>
      </c>
      <c r="R107" s="37" t="s">
        <v>14</v>
      </c>
    </row>
    <row r="108" spans="1:21" s="11" customFormat="1" ht="14.25" customHeight="1" thickBot="1" x14ac:dyDescent="0.3">
      <c r="A108" s="51" t="s">
        <v>15</v>
      </c>
      <c r="B108" s="33"/>
      <c r="C108" s="33"/>
      <c r="D108" s="33"/>
      <c r="E108" s="33"/>
      <c r="F108" s="33"/>
      <c r="G108" s="33"/>
      <c r="H108" s="34"/>
      <c r="I108" s="35" t="str">
        <f>IF(E108=6,(G108*H108*0.222)," ")</f>
        <v xml:space="preserve"> </v>
      </c>
      <c r="J108" s="35" t="str">
        <f>IF(E108=8,(H108*G108*0.395)," ")</f>
        <v xml:space="preserve"> </v>
      </c>
      <c r="K108" s="35" t="str">
        <f>IF(E108=10,(G108*H108*0.617)," ")</f>
        <v xml:space="preserve"> </v>
      </c>
      <c r="L108" s="35" t="str">
        <f>IF(E108=12,(H108*G108*0.888)," ")</f>
        <v xml:space="preserve"> </v>
      </c>
      <c r="M108" s="35" t="str">
        <f>IF(E108=14,(H108*G108*1.208)," ")</f>
        <v xml:space="preserve"> </v>
      </c>
      <c r="N108" s="35" t="str">
        <f>IF(E108=16,(H108*G108*1.578)," ")</f>
        <v xml:space="preserve"> </v>
      </c>
      <c r="O108" s="35" t="str">
        <f>IF(E108=20,(H108*G108*2.466)," ")</f>
        <v xml:space="preserve"> </v>
      </c>
      <c r="P108" s="35" t="str">
        <f>IF(E108=25,(H108*G108*3.854)," ")</f>
        <v xml:space="preserve"> </v>
      </c>
      <c r="Q108" s="35" t="str">
        <f>IF(E108=32,(H108*G108*6.314)," ")</f>
        <v xml:space="preserve"> </v>
      </c>
      <c r="R108" s="35" t="str">
        <f>IF(E108=40,(H108*G108*9.866)," ")</f>
        <v xml:space="preserve"> </v>
      </c>
    </row>
    <row r="109" spans="1:21" s="11" customFormat="1" ht="12" customHeight="1" thickBot="1" x14ac:dyDescent="0.3">
      <c r="A109" s="49" t="s">
        <v>69</v>
      </c>
      <c r="B109" s="39"/>
      <c r="C109" s="38"/>
      <c r="D109" s="13"/>
      <c r="E109" s="13"/>
      <c r="F109" s="12"/>
      <c r="G109" s="12"/>
      <c r="H109" s="14"/>
      <c r="I109" s="35" t="str">
        <f t="shared" ref="I109:I118" si="150">IF(E109=6,(G109*H109*0.222)," ")</f>
        <v xml:space="preserve"> </v>
      </c>
      <c r="J109" s="35" t="str">
        <f t="shared" ref="J109:J118" si="151">IF(E109=8,(H109*G109*0.395)," ")</f>
        <v xml:space="preserve"> </v>
      </c>
      <c r="K109" s="35" t="str">
        <f t="shared" ref="K109:K118" si="152">IF(E109=10,(G109*H109*0.617)," ")</f>
        <v xml:space="preserve"> </v>
      </c>
      <c r="L109" s="35" t="str">
        <f t="shared" ref="L109:L118" si="153">IF(E109=12,(H109*G109*0.888)," ")</f>
        <v xml:space="preserve"> </v>
      </c>
      <c r="M109" s="35" t="str">
        <f t="shared" ref="M109:M118" si="154">IF(E109=14,(H109*G109*1.208)," ")</f>
        <v xml:space="preserve"> </v>
      </c>
      <c r="N109" s="35" t="str">
        <f t="shared" ref="N109:N118" si="155">IF(E109=16,(H109*G109*1.578)," ")</f>
        <v xml:space="preserve"> </v>
      </c>
      <c r="O109" s="35" t="str">
        <f t="shared" ref="O109:O118" si="156">IF(E109=20,(H109*G109*2.466)," ")</f>
        <v xml:space="preserve"> </v>
      </c>
      <c r="P109" s="35" t="str">
        <f t="shared" ref="P109:P118" si="157">IF(E109=25,(H109*G109*3.854)," ")</f>
        <v xml:space="preserve"> </v>
      </c>
      <c r="Q109" s="35" t="str">
        <f t="shared" ref="Q109:Q118" si="158">IF(E109=32,(H109*G109*6.314)," ")</f>
        <v xml:space="preserve"> </v>
      </c>
      <c r="R109" s="35" t="str">
        <f t="shared" ref="R109:R118" si="159">IF(E109=40,(H109*G109*9.866)," ")</f>
        <v xml:space="preserve"> </v>
      </c>
    </row>
    <row r="110" spans="1:21" s="11" customFormat="1" ht="12" customHeight="1" x14ac:dyDescent="0.25">
      <c r="A110" s="45"/>
      <c r="B110" s="41"/>
      <c r="C110" s="12">
        <v>43</v>
      </c>
      <c r="D110" s="13" t="s">
        <v>16</v>
      </c>
      <c r="E110" s="52">
        <v>6</v>
      </c>
      <c r="F110" s="12">
        <v>2</v>
      </c>
      <c r="G110" s="12">
        <f t="shared" ref="G110:G116" si="160">F110*C110</f>
        <v>86</v>
      </c>
      <c r="H110" s="14">
        <v>0.85</v>
      </c>
      <c r="I110" s="35">
        <f t="shared" si="150"/>
        <v>16.228199999999998</v>
      </c>
      <c r="J110" s="35" t="str">
        <f t="shared" si="151"/>
        <v xml:space="preserve"> </v>
      </c>
      <c r="K110" s="35" t="str">
        <f t="shared" si="152"/>
        <v xml:space="preserve"> </v>
      </c>
      <c r="L110" s="35" t="str">
        <f t="shared" si="153"/>
        <v xml:space="preserve"> </v>
      </c>
      <c r="M110" s="35" t="str">
        <f t="shared" si="154"/>
        <v xml:space="preserve"> </v>
      </c>
      <c r="N110" s="35" t="str">
        <f t="shared" si="155"/>
        <v xml:space="preserve"> </v>
      </c>
      <c r="O110" s="35" t="str">
        <f t="shared" si="156"/>
        <v xml:space="preserve"> </v>
      </c>
      <c r="P110" s="35" t="str">
        <f t="shared" si="157"/>
        <v xml:space="preserve"> </v>
      </c>
      <c r="Q110" s="35" t="str">
        <f t="shared" si="158"/>
        <v xml:space="preserve"> </v>
      </c>
      <c r="R110" s="35" t="str">
        <f t="shared" si="159"/>
        <v xml:space="preserve"> </v>
      </c>
    </row>
    <row r="111" spans="1:21" s="11" customFormat="1" ht="12" customHeight="1" x14ac:dyDescent="0.25">
      <c r="A111" s="45"/>
      <c r="B111" s="12"/>
      <c r="C111" s="12">
        <v>42</v>
      </c>
      <c r="D111" s="13" t="s">
        <v>16</v>
      </c>
      <c r="E111" s="52">
        <v>6</v>
      </c>
      <c r="F111" s="12">
        <v>2</v>
      </c>
      <c r="G111" s="12">
        <f t="shared" si="160"/>
        <v>84</v>
      </c>
      <c r="H111" s="14">
        <v>1.97</v>
      </c>
      <c r="I111" s="35">
        <f t="shared" si="150"/>
        <v>36.736559999999997</v>
      </c>
      <c r="J111" s="35" t="str">
        <f t="shared" si="151"/>
        <v xml:space="preserve"> </v>
      </c>
      <c r="K111" s="35" t="str">
        <f t="shared" si="152"/>
        <v xml:space="preserve"> </v>
      </c>
      <c r="L111" s="35" t="str">
        <f t="shared" si="153"/>
        <v xml:space="preserve"> </v>
      </c>
      <c r="M111" s="35" t="str">
        <f t="shared" si="154"/>
        <v xml:space="preserve"> </v>
      </c>
      <c r="N111" s="35" t="str">
        <f t="shared" si="155"/>
        <v xml:space="preserve"> </v>
      </c>
      <c r="O111" s="35" t="str">
        <f t="shared" si="156"/>
        <v xml:space="preserve"> </v>
      </c>
      <c r="P111" s="35" t="str">
        <f t="shared" si="157"/>
        <v xml:space="preserve"> </v>
      </c>
      <c r="Q111" s="35" t="str">
        <f t="shared" si="158"/>
        <v xml:space="preserve"> </v>
      </c>
      <c r="R111" s="35" t="str">
        <f t="shared" si="159"/>
        <v xml:space="preserve"> </v>
      </c>
    </row>
    <row r="112" spans="1:21" s="11" customFormat="1" ht="12" customHeight="1" x14ac:dyDescent="0.25">
      <c r="A112" s="45"/>
      <c r="B112" s="41"/>
      <c r="C112" s="12">
        <v>1</v>
      </c>
      <c r="D112" s="13" t="s">
        <v>16</v>
      </c>
      <c r="E112" s="52">
        <v>6</v>
      </c>
      <c r="F112" s="12">
        <v>2</v>
      </c>
      <c r="G112" s="12">
        <f t="shared" si="160"/>
        <v>2</v>
      </c>
      <c r="H112" s="14">
        <v>1.95</v>
      </c>
      <c r="I112" s="35">
        <f t="shared" si="150"/>
        <v>0.86580000000000001</v>
      </c>
      <c r="J112" s="35" t="str">
        <f t="shared" si="151"/>
        <v xml:space="preserve"> </v>
      </c>
      <c r="K112" s="35" t="str">
        <f t="shared" si="152"/>
        <v xml:space="preserve"> </v>
      </c>
      <c r="L112" s="35" t="str">
        <f t="shared" si="153"/>
        <v xml:space="preserve"> </v>
      </c>
      <c r="M112" s="35" t="str">
        <f t="shared" si="154"/>
        <v xml:space="preserve"> </v>
      </c>
      <c r="N112" s="35" t="str">
        <f t="shared" si="155"/>
        <v xml:space="preserve"> </v>
      </c>
      <c r="O112" s="35" t="str">
        <f t="shared" si="156"/>
        <v xml:space="preserve"> </v>
      </c>
      <c r="P112" s="35" t="str">
        <f t="shared" si="157"/>
        <v xml:space="preserve"> </v>
      </c>
      <c r="Q112" s="35" t="str">
        <f t="shared" si="158"/>
        <v xml:space="preserve"> </v>
      </c>
      <c r="R112" s="35" t="str">
        <f t="shared" si="159"/>
        <v xml:space="preserve"> </v>
      </c>
    </row>
    <row r="113" spans="1:21" s="11" customFormat="1" ht="12" customHeight="1" x14ac:dyDescent="0.25">
      <c r="A113" s="45"/>
      <c r="B113" s="41"/>
      <c r="C113" s="12">
        <v>3</v>
      </c>
      <c r="D113" s="13" t="s">
        <v>16</v>
      </c>
      <c r="E113" s="52">
        <v>20</v>
      </c>
      <c r="F113" s="12">
        <v>2</v>
      </c>
      <c r="G113" s="12">
        <f t="shared" si="160"/>
        <v>6</v>
      </c>
      <c r="H113" s="14">
        <v>4.3899999999999997</v>
      </c>
      <c r="I113" s="35" t="str">
        <f t="shared" si="150"/>
        <v xml:space="preserve"> </v>
      </c>
      <c r="J113" s="35" t="str">
        <f t="shared" si="151"/>
        <v xml:space="preserve"> </v>
      </c>
      <c r="K113" s="35" t="str">
        <f t="shared" si="152"/>
        <v xml:space="preserve"> </v>
      </c>
      <c r="L113" s="35" t="str">
        <f t="shared" si="153"/>
        <v xml:space="preserve"> </v>
      </c>
      <c r="M113" s="35" t="str">
        <f t="shared" si="154"/>
        <v xml:space="preserve"> </v>
      </c>
      <c r="N113" s="35" t="str">
        <f t="shared" si="155"/>
        <v xml:space="preserve"> </v>
      </c>
      <c r="O113" s="35">
        <f t="shared" si="156"/>
        <v>64.954439999999991</v>
      </c>
      <c r="P113" s="35" t="str">
        <f t="shared" si="157"/>
        <v xml:space="preserve"> </v>
      </c>
      <c r="Q113" s="35" t="str">
        <f t="shared" si="158"/>
        <v xml:space="preserve"> </v>
      </c>
      <c r="R113" s="35" t="str">
        <f t="shared" si="159"/>
        <v xml:space="preserve"> </v>
      </c>
    </row>
    <row r="114" spans="1:21" s="11" customFormat="1" ht="12" customHeight="1" x14ac:dyDescent="0.25">
      <c r="A114" s="45"/>
      <c r="B114" s="12"/>
      <c r="C114" s="12">
        <v>3</v>
      </c>
      <c r="D114" s="13" t="s">
        <v>16</v>
      </c>
      <c r="E114" s="52">
        <v>8</v>
      </c>
      <c r="F114" s="12">
        <v>2</v>
      </c>
      <c r="G114" s="12">
        <f t="shared" si="160"/>
        <v>6</v>
      </c>
      <c r="H114" s="14">
        <v>4.38</v>
      </c>
      <c r="I114" s="35" t="str">
        <f t="shared" si="150"/>
        <v xml:space="preserve"> </v>
      </c>
      <c r="J114" s="35">
        <f t="shared" si="151"/>
        <v>10.380600000000001</v>
      </c>
      <c r="K114" s="35" t="str">
        <f t="shared" si="152"/>
        <v xml:space="preserve"> </v>
      </c>
      <c r="L114" s="35" t="str">
        <f t="shared" si="153"/>
        <v xml:space="preserve"> </v>
      </c>
      <c r="M114" s="35" t="str">
        <f t="shared" si="154"/>
        <v xml:space="preserve"> </v>
      </c>
      <c r="N114" s="35" t="str">
        <f t="shared" si="155"/>
        <v xml:space="preserve"> </v>
      </c>
      <c r="O114" s="35" t="str">
        <f t="shared" si="156"/>
        <v xml:space="preserve"> </v>
      </c>
      <c r="P114" s="35" t="str">
        <f t="shared" si="157"/>
        <v xml:space="preserve"> </v>
      </c>
      <c r="Q114" s="35" t="str">
        <f t="shared" si="158"/>
        <v xml:space="preserve"> </v>
      </c>
      <c r="R114" s="35" t="str">
        <f t="shared" si="159"/>
        <v xml:space="preserve"> </v>
      </c>
    </row>
    <row r="115" spans="1:21" s="11" customFormat="1" ht="12" customHeight="1" x14ac:dyDescent="0.25">
      <c r="A115" s="45"/>
      <c r="B115" s="41"/>
      <c r="C115" s="12">
        <v>4</v>
      </c>
      <c r="D115" s="13" t="s">
        <v>16</v>
      </c>
      <c r="E115" s="52">
        <v>10</v>
      </c>
      <c r="F115" s="12">
        <v>2</v>
      </c>
      <c r="G115" s="12">
        <f t="shared" si="160"/>
        <v>8</v>
      </c>
      <c r="H115" s="14">
        <v>4.38</v>
      </c>
      <c r="I115" s="35" t="str">
        <f t="shared" si="150"/>
        <v xml:space="preserve"> </v>
      </c>
      <c r="J115" s="35" t="str">
        <f t="shared" si="151"/>
        <v xml:space="preserve"> </v>
      </c>
      <c r="K115" s="35">
        <f t="shared" si="152"/>
        <v>21.619679999999999</v>
      </c>
      <c r="L115" s="35" t="str">
        <f t="shared" si="153"/>
        <v xml:space="preserve"> </v>
      </c>
      <c r="M115" s="35" t="str">
        <f t="shared" si="154"/>
        <v xml:space="preserve"> </v>
      </c>
      <c r="N115" s="35" t="str">
        <f t="shared" si="155"/>
        <v xml:space="preserve"> </v>
      </c>
      <c r="O115" s="35" t="str">
        <f t="shared" si="156"/>
        <v xml:space="preserve"> </v>
      </c>
      <c r="P115" s="35" t="str">
        <f t="shared" si="157"/>
        <v xml:space="preserve"> </v>
      </c>
      <c r="Q115" s="35" t="str">
        <f t="shared" si="158"/>
        <v xml:space="preserve"> </v>
      </c>
      <c r="R115" s="35" t="str">
        <f t="shared" si="159"/>
        <v xml:space="preserve"> </v>
      </c>
    </row>
    <row r="116" spans="1:21" s="11" customFormat="1" ht="12" customHeight="1" x14ac:dyDescent="0.25">
      <c r="A116" s="45"/>
      <c r="B116" s="41"/>
      <c r="C116" s="12">
        <v>18</v>
      </c>
      <c r="D116" s="13" t="s">
        <v>16</v>
      </c>
      <c r="E116" s="52">
        <v>6</v>
      </c>
      <c r="F116" s="12">
        <v>2</v>
      </c>
      <c r="G116" s="12">
        <f t="shared" si="160"/>
        <v>36</v>
      </c>
      <c r="H116" s="14">
        <v>0.4</v>
      </c>
      <c r="I116" s="35">
        <f t="shared" si="150"/>
        <v>3.1968000000000001</v>
      </c>
      <c r="J116" s="35" t="str">
        <f t="shared" si="151"/>
        <v xml:space="preserve"> </v>
      </c>
      <c r="K116" s="35" t="str">
        <f t="shared" si="152"/>
        <v xml:space="preserve"> </v>
      </c>
      <c r="L116" s="35" t="str">
        <f t="shared" si="153"/>
        <v xml:space="preserve"> </v>
      </c>
      <c r="M116" s="35" t="str">
        <f t="shared" si="154"/>
        <v xml:space="preserve"> </v>
      </c>
      <c r="N116" s="35" t="str">
        <f t="shared" si="155"/>
        <v xml:space="preserve"> </v>
      </c>
      <c r="O116" s="35" t="str">
        <f t="shared" si="156"/>
        <v xml:space="preserve"> </v>
      </c>
      <c r="P116" s="35" t="str">
        <f t="shared" si="157"/>
        <v xml:space="preserve"> </v>
      </c>
      <c r="Q116" s="35" t="str">
        <f t="shared" si="158"/>
        <v xml:space="preserve"> </v>
      </c>
      <c r="R116" s="35" t="str">
        <f t="shared" si="159"/>
        <v xml:space="preserve"> </v>
      </c>
    </row>
    <row r="117" spans="1:21" s="11" customFormat="1" ht="12" customHeight="1" x14ac:dyDescent="0.25">
      <c r="A117" s="45"/>
      <c r="B117" s="41"/>
      <c r="C117" s="12"/>
      <c r="D117" s="13"/>
      <c r="E117" s="13"/>
      <c r="F117" s="12"/>
      <c r="G117" s="12"/>
      <c r="H117" s="14"/>
      <c r="I117" s="35" t="str">
        <f t="shared" si="150"/>
        <v xml:space="preserve"> </v>
      </c>
      <c r="J117" s="35" t="str">
        <f t="shared" si="151"/>
        <v xml:space="preserve"> </v>
      </c>
      <c r="K117" s="35" t="str">
        <f t="shared" si="152"/>
        <v xml:space="preserve"> </v>
      </c>
      <c r="L117" s="35" t="str">
        <f t="shared" si="153"/>
        <v xml:space="preserve"> </v>
      </c>
      <c r="M117" s="35" t="str">
        <f t="shared" si="154"/>
        <v xml:space="preserve"> </v>
      </c>
      <c r="N117" s="35" t="str">
        <f t="shared" si="155"/>
        <v xml:space="preserve"> </v>
      </c>
      <c r="O117" s="35" t="str">
        <f t="shared" si="156"/>
        <v xml:space="preserve"> </v>
      </c>
      <c r="P117" s="35" t="str">
        <f t="shared" si="157"/>
        <v xml:space="preserve"> </v>
      </c>
      <c r="Q117" s="35" t="str">
        <f t="shared" si="158"/>
        <v xml:space="preserve"> </v>
      </c>
      <c r="R117" s="35" t="str">
        <f t="shared" si="159"/>
        <v xml:space="preserve"> </v>
      </c>
    </row>
    <row r="118" spans="1:21" s="11" customFormat="1" ht="12" customHeight="1" thickBot="1" x14ac:dyDescent="0.3">
      <c r="A118" s="53"/>
      <c r="B118" s="15"/>
      <c r="C118" s="15"/>
      <c r="D118" s="16"/>
      <c r="E118" s="16"/>
      <c r="F118" s="15"/>
      <c r="G118" s="15"/>
      <c r="H118" s="42"/>
      <c r="I118" s="35" t="str">
        <f t="shared" si="150"/>
        <v xml:space="preserve"> </v>
      </c>
      <c r="J118" s="35" t="str">
        <f t="shared" si="151"/>
        <v xml:space="preserve"> </v>
      </c>
      <c r="K118" s="35" t="str">
        <f t="shared" si="152"/>
        <v xml:space="preserve"> </v>
      </c>
      <c r="L118" s="35" t="str">
        <f t="shared" si="153"/>
        <v xml:space="preserve"> </v>
      </c>
      <c r="M118" s="35" t="str">
        <f t="shared" si="154"/>
        <v xml:space="preserve"> </v>
      </c>
      <c r="N118" s="35" t="str">
        <f t="shared" si="155"/>
        <v xml:space="preserve"> </v>
      </c>
      <c r="O118" s="35" t="str">
        <f t="shared" si="156"/>
        <v xml:space="preserve"> </v>
      </c>
      <c r="P118" s="35" t="str">
        <f t="shared" si="157"/>
        <v xml:space="preserve"> </v>
      </c>
      <c r="Q118" s="35" t="str">
        <f t="shared" si="158"/>
        <v xml:space="preserve"> </v>
      </c>
      <c r="R118" s="35" t="str">
        <f t="shared" si="159"/>
        <v xml:space="preserve"> </v>
      </c>
    </row>
    <row r="119" spans="1:21" ht="17.25" customHeight="1" x14ac:dyDescent="0.25">
      <c r="A119" s="68" t="s">
        <v>17</v>
      </c>
      <c r="B119" s="69"/>
      <c r="C119" s="69"/>
      <c r="D119" s="69"/>
      <c r="E119" s="69"/>
      <c r="F119" s="69"/>
      <c r="G119" s="69"/>
      <c r="H119" s="70"/>
      <c r="I119" s="48">
        <v>0.222</v>
      </c>
      <c r="J119" s="17">
        <v>0.39500000000000002</v>
      </c>
      <c r="K119" s="17">
        <v>0.61699999999999999</v>
      </c>
      <c r="L119" s="17">
        <v>0.88800000000000001</v>
      </c>
      <c r="M119" s="17">
        <v>1.208</v>
      </c>
      <c r="N119" s="17">
        <v>1.5780000000000001</v>
      </c>
      <c r="O119" s="17">
        <v>2.4660000000000002</v>
      </c>
      <c r="P119" s="17">
        <v>3.8540000000000001</v>
      </c>
      <c r="Q119" s="17">
        <v>6.3140000000000001</v>
      </c>
      <c r="R119" s="17">
        <v>9.8659999999999997</v>
      </c>
      <c r="T119" s="43"/>
      <c r="U119" s="43"/>
    </row>
    <row r="120" spans="1:21" ht="15" customHeight="1" thickBot="1" x14ac:dyDescent="0.3">
      <c r="A120" s="71" t="s">
        <v>18</v>
      </c>
      <c r="B120" s="72"/>
      <c r="C120" s="72"/>
      <c r="D120" s="72"/>
      <c r="E120" s="72"/>
      <c r="F120" s="72"/>
      <c r="G120" s="72"/>
      <c r="H120" s="73"/>
      <c r="I120" s="47">
        <f>SUM(I108:I118)</f>
        <v>57.027360000000002</v>
      </c>
      <c r="J120" s="47">
        <f t="shared" ref="J120:R120" si="161">SUM(J108:J118)</f>
        <v>10.380600000000001</v>
      </c>
      <c r="K120" s="47">
        <f t="shared" si="161"/>
        <v>21.619679999999999</v>
      </c>
      <c r="L120" s="47">
        <f t="shared" si="161"/>
        <v>0</v>
      </c>
      <c r="M120" s="47">
        <f t="shared" si="161"/>
        <v>0</v>
      </c>
      <c r="N120" s="47">
        <f t="shared" si="161"/>
        <v>0</v>
      </c>
      <c r="O120" s="47">
        <f t="shared" si="161"/>
        <v>64.954439999999991</v>
      </c>
      <c r="P120" s="47">
        <f t="shared" si="161"/>
        <v>0</v>
      </c>
      <c r="Q120" s="47">
        <f t="shared" si="161"/>
        <v>0</v>
      </c>
      <c r="R120" s="47">
        <f t="shared" si="161"/>
        <v>0</v>
      </c>
      <c r="T120" s="43"/>
      <c r="U120" s="43"/>
    </row>
    <row r="121" spans="1:21" s="19" customFormat="1" ht="16.5" customHeight="1" thickBot="1" x14ac:dyDescent="0.25">
      <c r="A121" s="74" t="s">
        <v>19</v>
      </c>
      <c r="B121" s="75"/>
      <c r="C121" s="75"/>
      <c r="D121" s="75"/>
      <c r="E121" s="75"/>
      <c r="F121" s="75"/>
      <c r="G121" s="75"/>
      <c r="H121" s="76"/>
      <c r="I121" s="25"/>
      <c r="J121" s="18"/>
      <c r="K121" s="18"/>
      <c r="L121" s="18"/>
      <c r="M121" s="18"/>
      <c r="N121" s="18"/>
      <c r="O121" s="18"/>
      <c r="P121" s="25"/>
      <c r="Q121" s="25"/>
      <c r="R121" s="44">
        <f>(SUM(I120:R120))</f>
        <v>153.98208</v>
      </c>
      <c r="T121" s="50"/>
      <c r="U121" s="50"/>
    </row>
    <row r="122" spans="1:21" ht="15.75" thickBot="1" x14ac:dyDescent="0.3"/>
    <row r="123" spans="1:21" s="10" customFormat="1" ht="21" customHeight="1" thickBot="1" x14ac:dyDescent="0.3">
      <c r="A123" s="80" t="s">
        <v>2</v>
      </c>
      <c r="B123" s="82" t="s">
        <v>3</v>
      </c>
      <c r="C123" s="84" t="s">
        <v>4</v>
      </c>
      <c r="D123" s="86" t="s">
        <v>5</v>
      </c>
      <c r="E123" s="86"/>
      <c r="F123" s="88" t="s">
        <v>6</v>
      </c>
      <c r="G123" s="90" t="s">
        <v>7</v>
      </c>
      <c r="H123" s="92" t="s">
        <v>8</v>
      </c>
      <c r="I123" s="77" t="s">
        <v>9</v>
      </c>
      <c r="J123" s="78"/>
      <c r="K123" s="78"/>
      <c r="L123" s="78"/>
      <c r="M123" s="78"/>
      <c r="N123" s="78"/>
      <c r="O123" s="78"/>
      <c r="P123" s="78"/>
      <c r="Q123" s="78"/>
      <c r="R123" s="79"/>
    </row>
    <row r="124" spans="1:21" s="10" customFormat="1" ht="15.75" customHeight="1" thickBot="1" x14ac:dyDescent="0.3">
      <c r="A124" s="81"/>
      <c r="B124" s="83"/>
      <c r="C124" s="85"/>
      <c r="D124" s="87"/>
      <c r="E124" s="87"/>
      <c r="F124" s="89"/>
      <c r="G124" s="91"/>
      <c r="H124" s="93"/>
      <c r="I124" s="36" t="s">
        <v>10</v>
      </c>
      <c r="J124" s="36" t="s">
        <v>11</v>
      </c>
      <c r="K124" s="36" t="s">
        <v>20</v>
      </c>
      <c r="L124" s="36" t="s">
        <v>21</v>
      </c>
      <c r="M124" s="36" t="s">
        <v>22</v>
      </c>
      <c r="N124" s="36" t="s">
        <v>23</v>
      </c>
      <c r="O124" s="36" t="s">
        <v>12</v>
      </c>
      <c r="P124" s="36" t="s">
        <v>24</v>
      </c>
      <c r="Q124" s="36" t="s">
        <v>13</v>
      </c>
      <c r="R124" s="37" t="s">
        <v>14</v>
      </c>
    </row>
    <row r="125" spans="1:21" s="11" customFormat="1" ht="14.25" customHeight="1" thickBot="1" x14ac:dyDescent="0.3">
      <c r="A125" s="51" t="s">
        <v>15</v>
      </c>
      <c r="B125" s="33"/>
      <c r="C125" s="33"/>
      <c r="D125" s="33"/>
      <c r="E125" s="33"/>
      <c r="F125" s="33"/>
      <c r="G125" s="33"/>
      <c r="H125" s="34"/>
      <c r="I125" s="35" t="str">
        <f>IF(E125=6,(G125*H125*0.222)," ")</f>
        <v xml:space="preserve"> </v>
      </c>
      <c r="J125" s="35" t="str">
        <f>IF(E125=8,(H125*G125*0.395)," ")</f>
        <v xml:space="preserve"> </v>
      </c>
      <c r="K125" s="35" t="str">
        <f>IF(E125=10,(G125*H125*0.617)," ")</f>
        <v xml:space="preserve"> </v>
      </c>
      <c r="L125" s="35" t="str">
        <f>IF(E125=12,(H125*G125*0.888)," ")</f>
        <v xml:space="preserve"> </v>
      </c>
      <c r="M125" s="35" t="str">
        <f>IF(E125=14,(H125*G125*1.208)," ")</f>
        <v xml:space="preserve"> </v>
      </c>
      <c r="N125" s="35" t="str">
        <f>IF(E125=16,(H125*G125*1.578)," ")</f>
        <v xml:space="preserve"> </v>
      </c>
      <c r="O125" s="35" t="str">
        <f>IF(E125=20,(H125*G125*2.466)," ")</f>
        <v xml:space="preserve"> </v>
      </c>
      <c r="P125" s="35" t="str">
        <f>IF(E125=25,(H125*G125*3.854)," ")</f>
        <v xml:space="preserve"> </v>
      </c>
      <c r="Q125" s="35" t="str">
        <f>IF(E125=32,(H125*G125*6.314)," ")</f>
        <v xml:space="preserve"> </v>
      </c>
      <c r="R125" s="35" t="str">
        <f>IF(E125=40,(H125*G125*9.866)," ")</f>
        <v xml:space="preserve"> </v>
      </c>
    </row>
    <row r="126" spans="1:21" s="11" customFormat="1" ht="12" customHeight="1" thickBot="1" x14ac:dyDescent="0.3">
      <c r="A126" s="49" t="s">
        <v>70</v>
      </c>
      <c r="B126" s="39"/>
      <c r="C126" s="38"/>
      <c r="D126" s="13"/>
      <c r="E126" s="13"/>
      <c r="F126" s="12"/>
      <c r="G126" s="12"/>
      <c r="H126" s="14"/>
      <c r="I126" s="35" t="str">
        <f t="shared" ref="I126:I135" si="162">IF(E126=6,(G126*H126*0.222)," ")</f>
        <v xml:space="preserve"> </v>
      </c>
      <c r="J126" s="35" t="str">
        <f t="shared" ref="J126:J135" si="163">IF(E126=8,(H126*G126*0.395)," ")</f>
        <v xml:space="preserve"> </v>
      </c>
      <c r="K126" s="35" t="str">
        <f t="shared" ref="K126:K135" si="164">IF(E126=10,(G126*H126*0.617)," ")</f>
        <v xml:space="preserve"> </v>
      </c>
      <c r="L126" s="35" t="str">
        <f t="shared" ref="L126:L135" si="165">IF(E126=12,(H126*G126*0.888)," ")</f>
        <v xml:space="preserve"> </v>
      </c>
      <c r="M126" s="35" t="str">
        <f t="shared" ref="M126:M135" si="166">IF(E126=14,(H126*G126*1.208)," ")</f>
        <v xml:space="preserve"> </v>
      </c>
      <c r="N126" s="35" t="str">
        <f t="shared" ref="N126:N135" si="167">IF(E126=16,(H126*G126*1.578)," ")</f>
        <v xml:space="preserve"> </v>
      </c>
      <c r="O126" s="35" t="str">
        <f t="shared" ref="O126:O135" si="168">IF(E126=20,(H126*G126*2.466)," ")</f>
        <v xml:space="preserve"> </v>
      </c>
      <c r="P126" s="35" t="str">
        <f t="shared" ref="P126:P135" si="169">IF(E126=25,(H126*G126*3.854)," ")</f>
        <v xml:space="preserve"> </v>
      </c>
      <c r="Q126" s="35" t="str">
        <f t="shared" ref="Q126:Q135" si="170">IF(E126=32,(H126*G126*6.314)," ")</f>
        <v xml:space="preserve"> </v>
      </c>
      <c r="R126" s="35" t="str">
        <f t="shared" ref="R126:R135" si="171">IF(E126=40,(H126*G126*9.866)," ")</f>
        <v xml:space="preserve"> </v>
      </c>
    </row>
    <row r="127" spans="1:21" s="11" customFormat="1" ht="12" customHeight="1" x14ac:dyDescent="0.25">
      <c r="A127" s="45"/>
      <c r="B127" s="41"/>
      <c r="C127" s="12">
        <v>18</v>
      </c>
      <c r="D127" s="13" t="s">
        <v>16</v>
      </c>
      <c r="E127" s="52">
        <v>6</v>
      </c>
      <c r="F127" s="12">
        <v>2</v>
      </c>
      <c r="G127" s="12">
        <f t="shared" ref="G127:G133" si="172">F127*C127</f>
        <v>36</v>
      </c>
      <c r="H127" s="14">
        <v>0.85</v>
      </c>
      <c r="I127" s="35">
        <f t="shared" si="162"/>
        <v>6.7931999999999997</v>
      </c>
      <c r="J127" s="35" t="str">
        <f t="shared" si="163"/>
        <v xml:space="preserve"> </v>
      </c>
      <c r="K127" s="35" t="str">
        <f t="shared" si="164"/>
        <v xml:space="preserve"> </v>
      </c>
      <c r="L127" s="35" t="str">
        <f t="shared" si="165"/>
        <v xml:space="preserve"> </v>
      </c>
      <c r="M127" s="35" t="str">
        <f t="shared" si="166"/>
        <v xml:space="preserve"> </v>
      </c>
      <c r="N127" s="35" t="str">
        <f t="shared" si="167"/>
        <v xml:space="preserve"> </v>
      </c>
      <c r="O127" s="35" t="str">
        <f t="shared" si="168"/>
        <v xml:space="preserve"> </v>
      </c>
      <c r="P127" s="35" t="str">
        <f t="shared" si="169"/>
        <v xml:space="preserve"> </v>
      </c>
      <c r="Q127" s="35" t="str">
        <f t="shared" si="170"/>
        <v xml:space="preserve"> </v>
      </c>
      <c r="R127" s="35" t="str">
        <f t="shared" si="171"/>
        <v xml:space="preserve"> </v>
      </c>
    </row>
    <row r="128" spans="1:21" s="11" customFormat="1" ht="12" customHeight="1" x14ac:dyDescent="0.25">
      <c r="A128" s="45"/>
      <c r="B128" s="12"/>
      <c r="C128" s="12">
        <v>3</v>
      </c>
      <c r="D128" s="13" t="s">
        <v>16</v>
      </c>
      <c r="E128" s="52">
        <v>16</v>
      </c>
      <c r="F128" s="12">
        <v>2</v>
      </c>
      <c r="G128" s="12">
        <f t="shared" si="172"/>
        <v>6</v>
      </c>
      <c r="H128" s="14">
        <v>3.24</v>
      </c>
      <c r="I128" s="35" t="str">
        <f t="shared" si="162"/>
        <v xml:space="preserve"> </v>
      </c>
      <c r="J128" s="35" t="str">
        <f t="shared" si="163"/>
        <v xml:space="preserve"> </v>
      </c>
      <c r="K128" s="35" t="str">
        <f t="shared" si="164"/>
        <v xml:space="preserve"> </v>
      </c>
      <c r="L128" s="35" t="str">
        <f t="shared" si="165"/>
        <v xml:space="preserve"> </v>
      </c>
      <c r="M128" s="35" t="str">
        <f t="shared" si="166"/>
        <v xml:space="preserve"> </v>
      </c>
      <c r="N128" s="35">
        <f t="shared" si="167"/>
        <v>30.676320000000004</v>
      </c>
      <c r="O128" s="35" t="str">
        <f t="shared" si="168"/>
        <v xml:space="preserve"> </v>
      </c>
      <c r="P128" s="35" t="str">
        <f t="shared" si="169"/>
        <v xml:space="preserve"> </v>
      </c>
      <c r="Q128" s="35" t="str">
        <f t="shared" si="170"/>
        <v xml:space="preserve"> </v>
      </c>
      <c r="R128" s="35" t="str">
        <f t="shared" si="171"/>
        <v xml:space="preserve"> </v>
      </c>
    </row>
    <row r="129" spans="1:21" s="11" customFormat="1" ht="12" customHeight="1" x14ac:dyDescent="0.25">
      <c r="A129" s="45"/>
      <c r="B129" s="41"/>
      <c r="C129" s="12">
        <v>16</v>
      </c>
      <c r="D129" s="13" t="s">
        <v>16</v>
      </c>
      <c r="E129" s="52">
        <v>6</v>
      </c>
      <c r="F129" s="12">
        <v>2</v>
      </c>
      <c r="G129" s="12">
        <f t="shared" si="172"/>
        <v>32</v>
      </c>
      <c r="H129" s="14">
        <v>1.95</v>
      </c>
      <c r="I129" s="35">
        <f t="shared" si="162"/>
        <v>13.8528</v>
      </c>
      <c r="J129" s="35" t="str">
        <f t="shared" si="163"/>
        <v xml:space="preserve"> </v>
      </c>
      <c r="K129" s="35" t="str">
        <f t="shared" si="164"/>
        <v xml:space="preserve"> </v>
      </c>
      <c r="L129" s="35" t="str">
        <f t="shared" si="165"/>
        <v xml:space="preserve"> </v>
      </c>
      <c r="M129" s="35" t="str">
        <f t="shared" si="166"/>
        <v xml:space="preserve"> </v>
      </c>
      <c r="N129" s="35" t="str">
        <f t="shared" si="167"/>
        <v xml:space="preserve"> </v>
      </c>
      <c r="O129" s="35" t="str">
        <f t="shared" si="168"/>
        <v xml:space="preserve"> </v>
      </c>
      <c r="P129" s="35" t="str">
        <f t="shared" si="169"/>
        <v xml:space="preserve"> </v>
      </c>
      <c r="Q129" s="35" t="str">
        <f t="shared" si="170"/>
        <v xml:space="preserve"> </v>
      </c>
      <c r="R129" s="35" t="str">
        <f t="shared" si="171"/>
        <v xml:space="preserve"> </v>
      </c>
    </row>
    <row r="130" spans="1:21" s="11" customFormat="1" ht="12" customHeight="1" x14ac:dyDescent="0.25">
      <c r="A130" s="45"/>
      <c r="B130" s="41"/>
      <c r="C130" s="12">
        <v>6</v>
      </c>
      <c r="D130" s="13" t="s">
        <v>16</v>
      </c>
      <c r="E130" s="52">
        <v>20</v>
      </c>
      <c r="F130" s="12">
        <v>2</v>
      </c>
      <c r="G130" s="12">
        <f t="shared" si="172"/>
        <v>12</v>
      </c>
      <c r="H130" s="14">
        <v>6.69</v>
      </c>
      <c r="I130" s="35" t="str">
        <f t="shared" si="162"/>
        <v xml:space="preserve"> </v>
      </c>
      <c r="J130" s="35" t="str">
        <f t="shared" si="163"/>
        <v xml:space="preserve"> </v>
      </c>
      <c r="K130" s="35" t="str">
        <f t="shared" si="164"/>
        <v xml:space="preserve"> </v>
      </c>
      <c r="L130" s="35" t="str">
        <f t="shared" si="165"/>
        <v xml:space="preserve"> </v>
      </c>
      <c r="M130" s="35" t="str">
        <f t="shared" si="166"/>
        <v xml:space="preserve"> </v>
      </c>
      <c r="N130" s="35" t="str">
        <f t="shared" si="167"/>
        <v xml:space="preserve"> </v>
      </c>
      <c r="O130" s="35">
        <f t="shared" si="168"/>
        <v>197.97048000000001</v>
      </c>
      <c r="P130" s="35" t="str">
        <f t="shared" si="169"/>
        <v xml:space="preserve"> </v>
      </c>
      <c r="Q130" s="35" t="str">
        <f t="shared" si="170"/>
        <v xml:space="preserve"> </v>
      </c>
      <c r="R130" s="35" t="str">
        <f t="shared" si="171"/>
        <v xml:space="preserve"> </v>
      </c>
    </row>
    <row r="131" spans="1:21" s="11" customFormat="1" ht="12" customHeight="1" x14ac:dyDescent="0.25">
      <c r="A131" s="45"/>
      <c r="B131" s="12"/>
      <c r="C131" s="12">
        <v>2</v>
      </c>
      <c r="D131" s="13" t="s">
        <v>16</v>
      </c>
      <c r="E131" s="52">
        <v>6</v>
      </c>
      <c r="F131" s="12">
        <v>2</v>
      </c>
      <c r="G131" s="12">
        <f t="shared" si="172"/>
        <v>4</v>
      </c>
      <c r="H131" s="14">
        <v>1.94</v>
      </c>
      <c r="I131" s="35">
        <f t="shared" si="162"/>
        <v>1.72272</v>
      </c>
      <c r="J131" s="35" t="str">
        <f t="shared" si="163"/>
        <v xml:space="preserve"> </v>
      </c>
      <c r="K131" s="35" t="str">
        <f t="shared" si="164"/>
        <v xml:space="preserve"> </v>
      </c>
      <c r="L131" s="35" t="str">
        <f t="shared" si="165"/>
        <v xml:space="preserve"> </v>
      </c>
      <c r="M131" s="35" t="str">
        <f t="shared" si="166"/>
        <v xml:space="preserve"> </v>
      </c>
      <c r="N131" s="35" t="str">
        <f t="shared" si="167"/>
        <v xml:space="preserve"> </v>
      </c>
      <c r="O131" s="35" t="str">
        <f t="shared" si="168"/>
        <v xml:space="preserve"> </v>
      </c>
      <c r="P131" s="35" t="str">
        <f t="shared" si="169"/>
        <v xml:space="preserve"> </v>
      </c>
      <c r="Q131" s="35" t="str">
        <f t="shared" si="170"/>
        <v xml:space="preserve"> </v>
      </c>
      <c r="R131" s="35" t="str">
        <f t="shared" si="171"/>
        <v xml:space="preserve"> </v>
      </c>
    </row>
    <row r="132" spans="1:21" s="11" customFormat="1" ht="12" customHeight="1" x14ac:dyDescent="0.25">
      <c r="A132" s="45"/>
      <c r="B132" s="41"/>
      <c r="C132" s="12">
        <v>4</v>
      </c>
      <c r="D132" s="13" t="s">
        <v>16</v>
      </c>
      <c r="E132" s="52">
        <v>10</v>
      </c>
      <c r="F132" s="12">
        <v>2</v>
      </c>
      <c r="G132" s="12">
        <f t="shared" si="172"/>
        <v>8</v>
      </c>
      <c r="H132" s="14">
        <v>3.25</v>
      </c>
      <c r="I132" s="35" t="str">
        <f t="shared" si="162"/>
        <v xml:space="preserve"> </v>
      </c>
      <c r="J132" s="35" t="str">
        <f t="shared" si="163"/>
        <v xml:space="preserve"> </v>
      </c>
      <c r="K132" s="35">
        <f t="shared" si="164"/>
        <v>16.042000000000002</v>
      </c>
      <c r="L132" s="35" t="str">
        <f t="shared" si="165"/>
        <v xml:space="preserve"> </v>
      </c>
      <c r="M132" s="35" t="str">
        <f t="shared" si="166"/>
        <v xml:space="preserve"> </v>
      </c>
      <c r="N132" s="35" t="str">
        <f t="shared" si="167"/>
        <v xml:space="preserve"> </v>
      </c>
      <c r="O132" s="35" t="str">
        <f t="shared" si="168"/>
        <v xml:space="preserve"> </v>
      </c>
      <c r="P132" s="35" t="str">
        <f t="shared" si="169"/>
        <v xml:space="preserve"> </v>
      </c>
      <c r="Q132" s="35" t="str">
        <f t="shared" si="170"/>
        <v xml:space="preserve"> </v>
      </c>
      <c r="R132" s="35" t="str">
        <f t="shared" si="171"/>
        <v xml:space="preserve"> </v>
      </c>
    </row>
    <row r="133" spans="1:21" s="11" customFormat="1" ht="12" customHeight="1" x14ac:dyDescent="0.25">
      <c r="A133" s="45"/>
      <c r="B133" s="41"/>
      <c r="C133" s="12">
        <v>14</v>
      </c>
      <c r="D133" s="13" t="s">
        <v>16</v>
      </c>
      <c r="E133" s="52">
        <v>6</v>
      </c>
      <c r="F133" s="12">
        <v>2</v>
      </c>
      <c r="G133" s="12">
        <f t="shared" si="172"/>
        <v>28</v>
      </c>
      <c r="H133" s="14">
        <v>0.4</v>
      </c>
      <c r="I133" s="35">
        <f t="shared" si="162"/>
        <v>2.4864000000000002</v>
      </c>
      <c r="J133" s="35" t="str">
        <f t="shared" si="163"/>
        <v xml:space="preserve"> </v>
      </c>
      <c r="K133" s="35" t="str">
        <f t="shared" si="164"/>
        <v xml:space="preserve"> </v>
      </c>
      <c r="L133" s="35" t="str">
        <f t="shared" si="165"/>
        <v xml:space="preserve"> </v>
      </c>
      <c r="M133" s="35" t="str">
        <f t="shared" si="166"/>
        <v xml:space="preserve"> </v>
      </c>
      <c r="N133" s="35" t="str">
        <f t="shared" si="167"/>
        <v xml:space="preserve"> </v>
      </c>
      <c r="O133" s="35" t="str">
        <f t="shared" si="168"/>
        <v xml:space="preserve"> </v>
      </c>
      <c r="P133" s="35" t="str">
        <f t="shared" si="169"/>
        <v xml:space="preserve"> </v>
      </c>
      <c r="Q133" s="35" t="str">
        <f t="shared" si="170"/>
        <v xml:space="preserve"> </v>
      </c>
      <c r="R133" s="35" t="str">
        <f t="shared" si="171"/>
        <v xml:space="preserve"> </v>
      </c>
    </row>
    <row r="134" spans="1:21" s="11" customFormat="1" ht="12" customHeight="1" x14ac:dyDescent="0.25">
      <c r="A134" s="45"/>
      <c r="B134" s="41"/>
      <c r="C134" s="12"/>
      <c r="D134" s="13"/>
      <c r="E134" s="13"/>
      <c r="F134" s="12"/>
      <c r="G134" s="12"/>
      <c r="H134" s="14"/>
      <c r="I134" s="35" t="str">
        <f t="shared" si="162"/>
        <v xml:space="preserve"> </v>
      </c>
      <c r="J134" s="35" t="str">
        <f t="shared" si="163"/>
        <v xml:space="preserve"> </v>
      </c>
      <c r="K134" s="35" t="str">
        <f t="shared" si="164"/>
        <v xml:space="preserve"> </v>
      </c>
      <c r="L134" s="35" t="str">
        <f t="shared" si="165"/>
        <v xml:space="preserve"> </v>
      </c>
      <c r="M134" s="35" t="str">
        <f t="shared" si="166"/>
        <v xml:space="preserve"> </v>
      </c>
      <c r="N134" s="35" t="str">
        <f t="shared" si="167"/>
        <v xml:space="preserve"> </v>
      </c>
      <c r="O134" s="35" t="str">
        <f t="shared" si="168"/>
        <v xml:space="preserve"> </v>
      </c>
      <c r="P134" s="35" t="str">
        <f t="shared" si="169"/>
        <v xml:space="preserve"> </v>
      </c>
      <c r="Q134" s="35" t="str">
        <f t="shared" si="170"/>
        <v xml:space="preserve"> </v>
      </c>
      <c r="R134" s="35" t="str">
        <f t="shared" si="171"/>
        <v xml:space="preserve"> </v>
      </c>
    </row>
    <row r="135" spans="1:21" s="11" customFormat="1" ht="12" customHeight="1" thickBot="1" x14ac:dyDescent="0.3">
      <c r="A135" s="53"/>
      <c r="B135" s="15"/>
      <c r="C135" s="15"/>
      <c r="D135" s="16"/>
      <c r="E135" s="16"/>
      <c r="F135" s="15"/>
      <c r="G135" s="15"/>
      <c r="H135" s="42"/>
      <c r="I135" s="35" t="str">
        <f t="shared" si="162"/>
        <v xml:space="preserve"> </v>
      </c>
      <c r="J135" s="35" t="str">
        <f t="shared" si="163"/>
        <v xml:space="preserve"> </v>
      </c>
      <c r="K135" s="35" t="str">
        <f t="shared" si="164"/>
        <v xml:space="preserve"> </v>
      </c>
      <c r="L135" s="35" t="str">
        <f t="shared" si="165"/>
        <v xml:space="preserve"> </v>
      </c>
      <c r="M135" s="35" t="str">
        <f t="shared" si="166"/>
        <v xml:space="preserve"> </v>
      </c>
      <c r="N135" s="35" t="str">
        <f t="shared" si="167"/>
        <v xml:space="preserve"> </v>
      </c>
      <c r="O135" s="35" t="str">
        <f t="shared" si="168"/>
        <v xml:space="preserve"> </v>
      </c>
      <c r="P135" s="35" t="str">
        <f t="shared" si="169"/>
        <v xml:space="preserve"> </v>
      </c>
      <c r="Q135" s="35" t="str">
        <f t="shared" si="170"/>
        <v xml:space="preserve"> </v>
      </c>
      <c r="R135" s="35" t="str">
        <f t="shared" si="171"/>
        <v xml:space="preserve"> </v>
      </c>
    </row>
    <row r="136" spans="1:21" ht="17.25" customHeight="1" x14ac:dyDescent="0.25">
      <c r="A136" s="68" t="s">
        <v>17</v>
      </c>
      <c r="B136" s="69"/>
      <c r="C136" s="69"/>
      <c r="D136" s="69"/>
      <c r="E136" s="69"/>
      <c r="F136" s="69"/>
      <c r="G136" s="69"/>
      <c r="H136" s="70"/>
      <c r="I136" s="48">
        <v>0.222</v>
      </c>
      <c r="J136" s="17">
        <v>0.39500000000000002</v>
      </c>
      <c r="K136" s="17">
        <v>0.61699999999999999</v>
      </c>
      <c r="L136" s="17">
        <v>0.88800000000000001</v>
      </c>
      <c r="M136" s="17">
        <v>1.208</v>
      </c>
      <c r="N136" s="17">
        <v>1.5780000000000001</v>
      </c>
      <c r="O136" s="17">
        <v>2.4660000000000002</v>
      </c>
      <c r="P136" s="17">
        <v>3.8540000000000001</v>
      </c>
      <c r="Q136" s="17">
        <v>6.3140000000000001</v>
      </c>
      <c r="R136" s="17">
        <v>9.8659999999999997</v>
      </c>
      <c r="T136" s="43"/>
      <c r="U136" s="43"/>
    </row>
    <row r="137" spans="1:21" ht="15" customHeight="1" thickBot="1" x14ac:dyDescent="0.3">
      <c r="A137" s="71" t="s">
        <v>18</v>
      </c>
      <c r="B137" s="72"/>
      <c r="C137" s="72"/>
      <c r="D137" s="72"/>
      <c r="E137" s="72"/>
      <c r="F137" s="72"/>
      <c r="G137" s="72"/>
      <c r="H137" s="73"/>
      <c r="I137" s="47">
        <f>SUM(I125:I135)</f>
        <v>24.855119999999999</v>
      </c>
      <c r="J137" s="47">
        <f t="shared" ref="J137:R137" si="173">SUM(J125:J135)</f>
        <v>0</v>
      </c>
      <c r="K137" s="47">
        <f t="shared" si="173"/>
        <v>16.042000000000002</v>
      </c>
      <c r="L137" s="47">
        <f t="shared" si="173"/>
        <v>0</v>
      </c>
      <c r="M137" s="47">
        <f t="shared" si="173"/>
        <v>0</v>
      </c>
      <c r="N137" s="47">
        <f t="shared" si="173"/>
        <v>30.676320000000004</v>
      </c>
      <c r="O137" s="47">
        <f t="shared" si="173"/>
        <v>197.97048000000001</v>
      </c>
      <c r="P137" s="47">
        <f t="shared" si="173"/>
        <v>0</v>
      </c>
      <c r="Q137" s="47">
        <f t="shared" si="173"/>
        <v>0</v>
      </c>
      <c r="R137" s="47">
        <f t="shared" si="173"/>
        <v>0</v>
      </c>
      <c r="T137" s="43"/>
      <c r="U137" s="43"/>
    </row>
    <row r="138" spans="1:21" s="19" customFormat="1" ht="16.5" customHeight="1" thickBot="1" x14ac:dyDescent="0.25">
      <c r="A138" s="74" t="s">
        <v>19</v>
      </c>
      <c r="B138" s="75"/>
      <c r="C138" s="75"/>
      <c r="D138" s="75"/>
      <c r="E138" s="75"/>
      <c r="F138" s="75"/>
      <c r="G138" s="75"/>
      <c r="H138" s="76"/>
      <c r="I138" s="25"/>
      <c r="J138" s="18"/>
      <c r="K138" s="18"/>
      <c r="L138" s="18"/>
      <c r="M138" s="18"/>
      <c r="N138" s="18"/>
      <c r="O138" s="18"/>
      <c r="P138" s="25"/>
      <c r="Q138" s="25"/>
      <c r="R138" s="44">
        <f>(SUM(I137:R137))</f>
        <v>269.54392000000001</v>
      </c>
      <c r="T138" s="50"/>
      <c r="U138" s="50"/>
    </row>
    <row r="139" spans="1:21" ht="15.75" thickBot="1" x14ac:dyDescent="0.3"/>
    <row r="140" spans="1:21" s="10" customFormat="1" ht="21" customHeight="1" thickBot="1" x14ac:dyDescent="0.3">
      <c r="A140" s="80" t="s">
        <v>2</v>
      </c>
      <c r="B140" s="82" t="s">
        <v>3</v>
      </c>
      <c r="C140" s="84" t="s">
        <v>4</v>
      </c>
      <c r="D140" s="86" t="s">
        <v>5</v>
      </c>
      <c r="E140" s="86"/>
      <c r="F140" s="88" t="s">
        <v>6</v>
      </c>
      <c r="G140" s="90" t="s">
        <v>7</v>
      </c>
      <c r="H140" s="92" t="s">
        <v>8</v>
      </c>
      <c r="I140" s="77" t="s">
        <v>9</v>
      </c>
      <c r="J140" s="78"/>
      <c r="K140" s="78"/>
      <c r="L140" s="78"/>
      <c r="M140" s="78"/>
      <c r="N140" s="78"/>
      <c r="O140" s="78"/>
      <c r="P140" s="78"/>
      <c r="Q140" s="78"/>
      <c r="R140" s="79"/>
    </row>
    <row r="141" spans="1:21" s="10" customFormat="1" ht="15.75" customHeight="1" thickBot="1" x14ac:dyDescent="0.3">
      <c r="A141" s="81"/>
      <c r="B141" s="83"/>
      <c r="C141" s="85"/>
      <c r="D141" s="87"/>
      <c r="E141" s="87"/>
      <c r="F141" s="89"/>
      <c r="G141" s="91"/>
      <c r="H141" s="93"/>
      <c r="I141" s="36" t="s">
        <v>10</v>
      </c>
      <c r="J141" s="36" t="s">
        <v>11</v>
      </c>
      <c r="K141" s="36" t="s">
        <v>20</v>
      </c>
      <c r="L141" s="36" t="s">
        <v>21</v>
      </c>
      <c r="M141" s="36" t="s">
        <v>22</v>
      </c>
      <c r="N141" s="36" t="s">
        <v>23</v>
      </c>
      <c r="O141" s="36" t="s">
        <v>12</v>
      </c>
      <c r="P141" s="36" t="s">
        <v>24</v>
      </c>
      <c r="Q141" s="36" t="s">
        <v>13</v>
      </c>
      <c r="R141" s="37" t="s">
        <v>14</v>
      </c>
    </row>
    <row r="142" spans="1:21" s="11" customFormat="1" ht="14.25" customHeight="1" thickBot="1" x14ac:dyDescent="0.3">
      <c r="A142" s="51" t="s">
        <v>15</v>
      </c>
      <c r="B142" s="33"/>
      <c r="C142" s="33"/>
      <c r="D142" s="33"/>
      <c r="E142" s="33"/>
      <c r="F142" s="33"/>
      <c r="G142" s="33"/>
      <c r="H142" s="34"/>
      <c r="I142" s="35" t="str">
        <f>IF(E142=6,(G142*H142*0.222)," ")</f>
        <v xml:space="preserve"> </v>
      </c>
      <c r="J142" s="35" t="str">
        <f>IF(E142=8,(H142*G142*0.395)," ")</f>
        <v xml:space="preserve"> </v>
      </c>
      <c r="K142" s="35" t="str">
        <f>IF(E142=10,(G142*H142*0.617)," ")</f>
        <v xml:space="preserve"> </v>
      </c>
      <c r="L142" s="35" t="str">
        <f>IF(E142=12,(H142*G142*0.888)," ")</f>
        <v xml:space="preserve"> </v>
      </c>
      <c r="M142" s="35" t="str">
        <f>IF(E142=14,(H142*G142*1.208)," ")</f>
        <v xml:space="preserve"> </v>
      </c>
      <c r="N142" s="35" t="str">
        <f>IF(E142=16,(H142*G142*1.578)," ")</f>
        <v xml:space="preserve"> </v>
      </c>
      <c r="O142" s="35" t="str">
        <f>IF(E142=20,(H142*G142*2.466)," ")</f>
        <v xml:space="preserve"> </v>
      </c>
      <c r="P142" s="35" t="str">
        <f>IF(E142=25,(H142*G142*3.854)," ")</f>
        <v xml:space="preserve"> </v>
      </c>
      <c r="Q142" s="35" t="str">
        <f>IF(E142=32,(H142*G142*6.314)," ")</f>
        <v xml:space="preserve"> </v>
      </c>
      <c r="R142" s="35" t="str">
        <f>IF(E142=40,(H142*G142*9.866)," ")</f>
        <v xml:space="preserve"> </v>
      </c>
    </row>
    <row r="143" spans="1:21" s="11" customFormat="1" ht="12" customHeight="1" thickBot="1" x14ac:dyDescent="0.3">
      <c r="A143" s="49" t="s">
        <v>71</v>
      </c>
      <c r="B143" s="39"/>
      <c r="C143" s="38"/>
      <c r="D143" s="13"/>
      <c r="E143" s="13"/>
      <c r="F143" s="12"/>
      <c r="G143" s="12"/>
      <c r="H143" s="14"/>
      <c r="I143" s="35" t="str">
        <f t="shared" ref="I143:I149" si="174">IF(E143=6,(G143*H143*0.222)," ")</f>
        <v xml:space="preserve"> </v>
      </c>
      <c r="J143" s="35" t="str">
        <f t="shared" ref="J143:J149" si="175">IF(E143=8,(H143*G143*0.395)," ")</f>
        <v xml:space="preserve"> </v>
      </c>
      <c r="K143" s="35" t="str">
        <f t="shared" ref="K143:K149" si="176">IF(E143=10,(G143*H143*0.617)," ")</f>
        <v xml:space="preserve"> </v>
      </c>
      <c r="L143" s="35" t="str">
        <f t="shared" ref="L143:L149" si="177">IF(E143=12,(H143*G143*0.888)," ")</f>
        <v xml:space="preserve"> </v>
      </c>
      <c r="M143" s="35" t="str">
        <f t="shared" ref="M143:M149" si="178">IF(E143=14,(H143*G143*1.208)," ")</f>
        <v xml:space="preserve"> </v>
      </c>
      <c r="N143" s="35" t="str">
        <f t="shared" ref="N143:N149" si="179">IF(E143=16,(H143*G143*1.578)," ")</f>
        <v xml:space="preserve"> </v>
      </c>
      <c r="O143" s="35" t="str">
        <f t="shared" ref="O143:O149" si="180">IF(E143=20,(H143*G143*2.466)," ")</f>
        <v xml:space="preserve"> </v>
      </c>
      <c r="P143" s="35" t="str">
        <f t="shared" ref="P143:P149" si="181">IF(E143=25,(H143*G143*3.854)," ")</f>
        <v xml:space="preserve"> </v>
      </c>
      <c r="Q143" s="35" t="str">
        <f t="shared" ref="Q143:Q149" si="182">IF(E143=32,(H143*G143*6.314)," ")</f>
        <v xml:space="preserve"> </v>
      </c>
      <c r="R143" s="35" t="str">
        <f t="shared" ref="R143:R149" si="183">IF(E143=40,(H143*G143*9.866)," ")</f>
        <v xml:space="preserve"> </v>
      </c>
    </row>
    <row r="144" spans="1:21" s="11" customFormat="1" ht="12" customHeight="1" x14ac:dyDescent="0.25">
      <c r="A144" s="45"/>
      <c r="B144" s="41"/>
      <c r="C144" s="12">
        <v>3</v>
      </c>
      <c r="D144" s="13" t="s">
        <v>16</v>
      </c>
      <c r="E144" s="52">
        <v>12</v>
      </c>
      <c r="F144" s="12">
        <v>1</v>
      </c>
      <c r="G144" s="12">
        <f t="shared" ref="G144:G147" si="184">F144*C144</f>
        <v>3</v>
      </c>
      <c r="H144" s="14">
        <v>2.4900000000000002</v>
      </c>
      <c r="I144" s="35" t="str">
        <f t="shared" si="174"/>
        <v xml:space="preserve"> </v>
      </c>
      <c r="J144" s="35" t="str">
        <f t="shared" si="175"/>
        <v xml:space="preserve"> </v>
      </c>
      <c r="K144" s="35" t="str">
        <f t="shared" si="176"/>
        <v xml:space="preserve"> </v>
      </c>
      <c r="L144" s="35">
        <f t="shared" si="177"/>
        <v>6.6333600000000006</v>
      </c>
      <c r="M144" s="35" t="str">
        <f t="shared" si="178"/>
        <v xml:space="preserve"> </v>
      </c>
      <c r="N144" s="35" t="str">
        <f t="shared" si="179"/>
        <v xml:space="preserve"> </v>
      </c>
      <c r="O144" s="35" t="str">
        <f t="shared" si="180"/>
        <v xml:space="preserve"> </v>
      </c>
      <c r="P144" s="35" t="str">
        <f t="shared" si="181"/>
        <v xml:space="preserve"> </v>
      </c>
      <c r="Q144" s="35" t="str">
        <f t="shared" si="182"/>
        <v xml:space="preserve"> </v>
      </c>
      <c r="R144" s="35" t="str">
        <f t="shared" si="183"/>
        <v xml:space="preserve"> </v>
      </c>
    </row>
    <row r="145" spans="1:21" s="11" customFormat="1" ht="12" customHeight="1" x14ac:dyDescent="0.25">
      <c r="A145" s="45"/>
      <c r="B145" s="12"/>
      <c r="C145" s="12">
        <v>3</v>
      </c>
      <c r="D145" s="13" t="s">
        <v>16</v>
      </c>
      <c r="E145" s="52">
        <v>16</v>
      </c>
      <c r="F145" s="12">
        <v>1</v>
      </c>
      <c r="G145" s="12">
        <f t="shared" si="184"/>
        <v>3</v>
      </c>
      <c r="H145" s="14">
        <v>2.4900000000000002</v>
      </c>
      <c r="I145" s="35" t="str">
        <f t="shared" si="174"/>
        <v xml:space="preserve"> </v>
      </c>
      <c r="J145" s="35" t="str">
        <f t="shared" si="175"/>
        <v xml:space="preserve"> </v>
      </c>
      <c r="K145" s="35" t="str">
        <f t="shared" si="176"/>
        <v xml:space="preserve"> </v>
      </c>
      <c r="L145" s="35" t="str">
        <f t="shared" si="177"/>
        <v xml:space="preserve"> </v>
      </c>
      <c r="M145" s="35" t="str">
        <f t="shared" si="178"/>
        <v xml:space="preserve"> </v>
      </c>
      <c r="N145" s="35">
        <f t="shared" si="179"/>
        <v>11.787660000000001</v>
      </c>
      <c r="O145" s="35" t="str">
        <f t="shared" si="180"/>
        <v xml:space="preserve"> </v>
      </c>
      <c r="P145" s="35" t="str">
        <f t="shared" si="181"/>
        <v xml:space="preserve"> </v>
      </c>
      <c r="Q145" s="35" t="str">
        <f t="shared" si="182"/>
        <v xml:space="preserve"> </v>
      </c>
      <c r="R145" s="35" t="str">
        <f t="shared" si="183"/>
        <v xml:space="preserve"> </v>
      </c>
    </row>
    <row r="146" spans="1:21" s="11" customFormat="1" ht="12" customHeight="1" x14ac:dyDescent="0.25">
      <c r="A146" s="45"/>
      <c r="B146" s="41"/>
      <c r="C146" s="12">
        <v>26</v>
      </c>
      <c r="D146" s="13" t="s">
        <v>16</v>
      </c>
      <c r="E146" s="52">
        <v>6</v>
      </c>
      <c r="F146" s="12">
        <v>1</v>
      </c>
      <c r="G146" s="12">
        <f t="shared" si="184"/>
        <v>26</v>
      </c>
      <c r="H146" s="14">
        <v>0.4</v>
      </c>
      <c r="I146" s="35">
        <f t="shared" si="174"/>
        <v>2.3088000000000002</v>
      </c>
      <c r="J146" s="35" t="str">
        <f t="shared" si="175"/>
        <v xml:space="preserve"> </v>
      </c>
      <c r="K146" s="35" t="str">
        <f t="shared" si="176"/>
        <v xml:space="preserve"> </v>
      </c>
      <c r="L146" s="35" t="str">
        <f t="shared" si="177"/>
        <v xml:space="preserve"> </v>
      </c>
      <c r="M146" s="35" t="str">
        <f t="shared" si="178"/>
        <v xml:space="preserve"> </v>
      </c>
      <c r="N146" s="35" t="str">
        <f t="shared" si="179"/>
        <v xml:space="preserve"> </v>
      </c>
      <c r="O146" s="35" t="str">
        <f t="shared" si="180"/>
        <v xml:space="preserve"> </v>
      </c>
      <c r="P146" s="35" t="str">
        <f t="shared" si="181"/>
        <v xml:space="preserve"> </v>
      </c>
      <c r="Q146" s="35" t="str">
        <f t="shared" si="182"/>
        <v xml:space="preserve"> </v>
      </c>
      <c r="R146" s="35" t="str">
        <f t="shared" si="183"/>
        <v xml:space="preserve"> </v>
      </c>
    </row>
    <row r="147" spans="1:21" s="11" customFormat="1" ht="12" customHeight="1" x14ac:dyDescent="0.25">
      <c r="A147" s="45"/>
      <c r="B147" s="41"/>
      <c r="C147" s="12">
        <v>26</v>
      </c>
      <c r="D147" s="13" t="s">
        <v>16</v>
      </c>
      <c r="E147" s="52">
        <v>6</v>
      </c>
      <c r="F147" s="12">
        <v>1</v>
      </c>
      <c r="G147" s="12">
        <f t="shared" si="184"/>
        <v>26</v>
      </c>
      <c r="H147" s="14">
        <v>0.98</v>
      </c>
      <c r="I147" s="35">
        <f t="shared" si="174"/>
        <v>5.6565599999999998</v>
      </c>
      <c r="J147" s="35" t="str">
        <f t="shared" si="175"/>
        <v xml:space="preserve"> </v>
      </c>
      <c r="K147" s="35" t="str">
        <f t="shared" si="176"/>
        <v xml:space="preserve"> </v>
      </c>
      <c r="L147" s="35" t="str">
        <f t="shared" si="177"/>
        <v xml:space="preserve"> </v>
      </c>
      <c r="M147" s="35" t="str">
        <f t="shared" si="178"/>
        <v xml:space="preserve"> </v>
      </c>
      <c r="N147" s="35" t="str">
        <f t="shared" si="179"/>
        <v xml:space="preserve"> </v>
      </c>
      <c r="O147" s="35" t="str">
        <f t="shared" si="180"/>
        <v xml:space="preserve"> </v>
      </c>
      <c r="P147" s="35" t="str">
        <f t="shared" si="181"/>
        <v xml:space="preserve"> </v>
      </c>
      <c r="Q147" s="35" t="str">
        <f t="shared" si="182"/>
        <v xml:space="preserve"> </v>
      </c>
      <c r="R147" s="35" t="str">
        <f t="shared" si="183"/>
        <v xml:space="preserve"> </v>
      </c>
    </row>
    <row r="148" spans="1:21" s="11" customFormat="1" ht="12" customHeight="1" x14ac:dyDescent="0.25">
      <c r="A148" s="45"/>
      <c r="B148" s="41"/>
      <c r="C148" s="12"/>
      <c r="D148" s="13"/>
      <c r="E148" s="13"/>
      <c r="F148" s="12"/>
      <c r="G148" s="12"/>
      <c r="H148" s="14"/>
      <c r="I148" s="35" t="str">
        <f t="shared" si="174"/>
        <v xml:space="preserve"> </v>
      </c>
      <c r="J148" s="35" t="str">
        <f t="shared" si="175"/>
        <v xml:space="preserve"> </v>
      </c>
      <c r="K148" s="35" t="str">
        <f t="shared" si="176"/>
        <v xml:space="preserve"> </v>
      </c>
      <c r="L148" s="35" t="str">
        <f t="shared" si="177"/>
        <v xml:space="preserve"> </v>
      </c>
      <c r="M148" s="35" t="str">
        <f t="shared" si="178"/>
        <v xml:space="preserve"> </v>
      </c>
      <c r="N148" s="35" t="str">
        <f t="shared" si="179"/>
        <v xml:space="preserve"> </v>
      </c>
      <c r="O148" s="35" t="str">
        <f t="shared" si="180"/>
        <v xml:space="preserve"> </v>
      </c>
      <c r="P148" s="35" t="str">
        <f t="shared" si="181"/>
        <v xml:space="preserve"> </v>
      </c>
      <c r="Q148" s="35" t="str">
        <f t="shared" si="182"/>
        <v xml:space="preserve"> </v>
      </c>
      <c r="R148" s="35" t="str">
        <f t="shared" si="183"/>
        <v xml:space="preserve"> </v>
      </c>
    </row>
    <row r="149" spans="1:21" s="11" customFormat="1" ht="12" customHeight="1" thickBot="1" x14ac:dyDescent="0.3">
      <c r="A149" s="53"/>
      <c r="B149" s="15"/>
      <c r="C149" s="15"/>
      <c r="D149" s="16"/>
      <c r="E149" s="16"/>
      <c r="F149" s="15"/>
      <c r="G149" s="15"/>
      <c r="H149" s="42"/>
      <c r="I149" s="35" t="str">
        <f t="shared" si="174"/>
        <v xml:space="preserve"> </v>
      </c>
      <c r="J149" s="35" t="str">
        <f t="shared" si="175"/>
        <v xml:space="preserve"> </v>
      </c>
      <c r="K149" s="35" t="str">
        <f t="shared" si="176"/>
        <v xml:space="preserve"> </v>
      </c>
      <c r="L149" s="35" t="str">
        <f t="shared" si="177"/>
        <v xml:space="preserve"> </v>
      </c>
      <c r="M149" s="35" t="str">
        <f t="shared" si="178"/>
        <v xml:space="preserve"> </v>
      </c>
      <c r="N149" s="35" t="str">
        <f t="shared" si="179"/>
        <v xml:space="preserve"> </v>
      </c>
      <c r="O149" s="35" t="str">
        <f t="shared" si="180"/>
        <v xml:space="preserve"> </v>
      </c>
      <c r="P149" s="35" t="str">
        <f t="shared" si="181"/>
        <v xml:space="preserve"> </v>
      </c>
      <c r="Q149" s="35" t="str">
        <f t="shared" si="182"/>
        <v xml:space="preserve"> </v>
      </c>
      <c r="R149" s="35" t="str">
        <f t="shared" si="183"/>
        <v xml:space="preserve"> </v>
      </c>
    </row>
    <row r="150" spans="1:21" ht="17.25" customHeight="1" x14ac:dyDescent="0.25">
      <c r="A150" s="68" t="s">
        <v>17</v>
      </c>
      <c r="B150" s="69"/>
      <c r="C150" s="69"/>
      <c r="D150" s="69"/>
      <c r="E150" s="69"/>
      <c r="F150" s="69"/>
      <c r="G150" s="69"/>
      <c r="H150" s="70"/>
      <c r="I150" s="48">
        <v>0.222</v>
      </c>
      <c r="J150" s="17">
        <v>0.39500000000000002</v>
      </c>
      <c r="K150" s="17">
        <v>0.61699999999999999</v>
      </c>
      <c r="L150" s="17">
        <v>0.88800000000000001</v>
      </c>
      <c r="M150" s="17">
        <v>1.208</v>
      </c>
      <c r="N150" s="17">
        <v>1.5780000000000001</v>
      </c>
      <c r="O150" s="17">
        <v>2.4660000000000002</v>
      </c>
      <c r="P150" s="17">
        <v>3.8540000000000001</v>
      </c>
      <c r="Q150" s="17">
        <v>6.3140000000000001</v>
      </c>
      <c r="R150" s="17">
        <v>9.8659999999999997</v>
      </c>
      <c r="T150" s="43"/>
      <c r="U150" s="43"/>
    </row>
    <row r="151" spans="1:21" ht="15" customHeight="1" thickBot="1" x14ac:dyDescent="0.3">
      <c r="A151" s="71" t="s">
        <v>18</v>
      </c>
      <c r="B151" s="72"/>
      <c r="C151" s="72"/>
      <c r="D151" s="72"/>
      <c r="E151" s="72"/>
      <c r="F151" s="72"/>
      <c r="G151" s="72"/>
      <c r="H151" s="73"/>
      <c r="I151" s="47">
        <f>SUM(I142:I149)</f>
        <v>7.9653600000000004</v>
      </c>
      <c r="J151" s="47">
        <f t="shared" ref="J151:R151" si="185">SUM(J142:J149)</f>
        <v>0</v>
      </c>
      <c r="K151" s="47">
        <f t="shared" si="185"/>
        <v>0</v>
      </c>
      <c r="L151" s="47">
        <f t="shared" si="185"/>
        <v>6.6333600000000006</v>
      </c>
      <c r="M151" s="47">
        <f t="shared" si="185"/>
        <v>0</v>
      </c>
      <c r="N151" s="47">
        <f t="shared" si="185"/>
        <v>11.787660000000001</v>
      </c>
      <c r="O151" s="47">
        <f t="shared" si="185"/>
        <v>0</v>
      </c>
      <c r="P151" s="47">
        <f t="shared" si="185"/>
        <v>0</v>
      </c>
      <c r="Q151" s="47">
        <f t="shared" si="185"/>
        <v>0</v>
      </c>
      <c r="R151" s="47">
        <f t="shared" si="185"/>
        <v>0</v>
      </c>
      <c r="T151" s="43"/>
      <c r="U151" s="43"/>
    </row>
    <row r="152" spans="1:21" s="19" customFormat="1" ht="16.5" customHeight="1" thickBot="1" x14ac:dyDescent="0.25">
      <c r="A152" s="74" t="s">
        <v>19</v>
      </c>
      <c r="B152" s="75"/>
      <c r="C152" s="75"/>
      <c r="D152" s="75"/>
      <c r="E152" s="75"/>
      <c r="F152" s="75"/>
      <c r="G152" s="75"/>
      <c r="H152" s="76"/>
      <c r="I152" s="25"/>
      <c r="J152" s="18"/>
      <c r="K152" s="18"/>
      <c r="L152" s="18"/>
      <c r="M152" s="18"/>
      <c r="N152" s="18"/>
      <c r="O152" s="18"/>
      <c r="P152" s="25"/>
      <c r="Q152" s="25"/>
      <c r="R152" s="44">
        <f>(SUM(I151:R151))</f>
        <v>26.386380000000003</v>
      </c>
      <c r="T152" s="50"/>
      <c r="U152" s="50"/>
    </row>
  </sheetData>
  <mergeCells count="111">
    <mergeCell ref="G140:G141"/>
    <mergeCell ref="H140:H141"/>
    <mergeCell ref="I140:R140"/>
    <mergeCell ref="A150:H150"/>
    <mergeCell ref="A151:H151"/>
    <mergeCell ref="A152:H152"/>
    <mergeCell ref="H123:H124"/>
    <mergeCell ref="I123:R123"/>
    <mergeCell ref="A136:H136"/>
    <mergeCell ref="A137:H137"/>
    <mergeCell ref="A138:H138"/>
    <mergeCell ref="A140:A141"/>
    <mergeCell ref="B140:B141"/>
    <mergeCell ref="C140:C141"/>
    <mergeCell ref="D140:E141"/>
    <mergeCell ref="F140:F141"/>
    <mergeCell ref="A123:A124"/>
    <mergeCell ref="B123:B124"/>
    <mergeCell ref="C123:C124"/>
    <mergeCell ref="D123:E124"/>
    <mergeCell ref="F123:F124"/>
    <mergeCell ref="G123:G124"/>
    <mergeCell ref="G106:G107"/>
    <mergeCell ref="H106:H107"/>
    <mergeCell ref="I106:R106"/>
    <mergeCell ref="A119:H119"/>
    <mergeCell ref="A120:H120"/>
    <mergeCell ref="A121:H121"/>
    <mergeCell ref="H88:H89"/>
    <mergeCell ref="I88:R88"/>
    <mergeCell ref="A102:H102"/>
    <mergeCell ref="A103:H103"/>
    <mergeCell ref="A104:H104"/>
    <mergeCell ref="A106:A107"/>
    <mergeCell ref="B106:B107"/>
    <mergeCell ref="C106:C107"/>
    <mergeCell ref="D106:E107"/>
    <mergeCell ref="F106:F107"/>
    <mergeCell ref="A88:A89"/>
    <mergeCell ref="B88:B89"/>
    <mergeCell ref="C88:C89"/>
    <mergeCell ref="D88:E89"/>
    <mergeCell ref="F88:F89"/>
    <mergeCell ref="G88:G89"/>
    <mergeCell ref="G75:G76"/>
    <mergeCell ref="H75:H76"/>
    <mergeCell ref="I75:R75"/>
    <mergeCell ref="A84:H84"/>
    <mergeCell ref="A85:H85"/>
    <mergeCell ref="A86:H86"/>
    <mergeCell ref="H62:H63"/>
    <mergeCell ref="I62:R62"/>
    <mergeCell ref="A71:H71"/>
    <mergeCell ref="A72:H72"/>
    <mergeCell ref="A73:H73"/>
    <mergeCell ref="A75:A76"/>
    <mergeCell ref="B75:B76"/>
    <mergeCell ref="C75:C76"/>
    <mergeCell ref="D75:E76"/>
    <mergeCell ref="F75:F76"/>
    <mergeCell ref="A62:A63"/>
    <mergeCell ref="B62:B63"/>
    <mergeCell ref="C62:C63"/>
    <mergeCell ref="D62:E63"/>
    <mergeCell ref="F62:F63"/>
    <mergeCell ref="G62:G63"/>
    <mergeCell ref="G47:G48"/>
    <mergeCell ref="H47:H48"/>
    <mergeCell ref="I47:R47"/>
    <mergeCell ref="A58:H58"/>
    <mergeCell ref="A59:H59"/>
    <mergeCell ref="A60:H60"/>
    <mergeCell ref="H32:H33"/>
    <mergeCell ref="I32:R32"/>
    <mergeCell ref="A43:H43"/>
    <mergeCell ref="A44:H44"/>
    <mergeCell ref="A45:H45"/>
    <mergeCell ref="A47:A48"/>
    <mergeCell ref="B47:B48"/>
    <mergeCell ref="C47:C48"/>
    <mergeCell ref="D47:E48"/>
    <mergeCell ref="F47:F48"/>
    <mergeCell ref="I18:R18"/>
    <mergeCell ref="A28:H28"/>
    <mergeCell ref="A29:H29"/>
    <mergeCell ref="A30:H30"/>
    <mergeCell ref="A32:A33"/>
    <mergeCell ref="B32:B33"/>
    <mergeCell ref="C32:C33"/>
    <mergeCell ref="D32:E33"/>
    <mergeCell ref="F32:F33"/>
    <mergeCell ref="G32:G33"/>
    <mergeCell ref="A13:H13"/>
    <mergeCell ref="A14:H14"/>
    <mergeCell ref="A15:H15"/>
    <mergeCell ref="A18:A19"/>
    <mergeCell ref="B18:B19"/>
    <mergeCell ref="C18:C19"/>
    <mergeCell ref="D18:E19"/>
    <mergeCell ref="F18:F19"/>
    <mergeCell ref="G18:G19"/>
    <mergeCell ref="H18:H19"/>
    <mergeCell ref="L2:M2"/>
    <mergeCell ref="A3:A4"/>
    <mergeCell ref="B3:B4"/>
    <mergeCell ref="C3:C4"/>
    <mergeCell ref="D3:E4"/>
    <mergeCell ref="F3:F4"/>
    <mergeCell ref="G3:G4"/>
    <mergeCell ref="H3:H4"/>
    <mergeCell ref="I3:R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U138"/>
  <sheetViews>
    <sheetView view="pageBreakPreview" zoomScale="70" zoomScaleNormal="85" zoomScaleSheetLayoutView="70" workbookViewId="0">
      <selection activeCell="H11" sqref="H11"/>
    </sheetView>
  </sheetViews>
  <sheetFormatPr baseColWidth="10" defaultRowHeight="15" x14ac:dyDescent="0.25"/>
  <cols>
    <col min="1" max="1" width="26.42578125" customWidth="1"/>
    <col min="2" max="2" width="3.42578125" style="20" customWidth="1"/>
    <col min="3" max="3" width="5" style="21" customWidth="1"/>
    <col min="4" max="4" width="4.5703125" style="22" customWidth="1"/>
    <col min="5" max="6" width="4" style="22" customWidth="1"/>
    <col min="7" max="7" width="4.85546875" style="21" customWidth="1"/>
    <col min="8" max="8" width="7.28515625" style="23" customWidth="1"/>
    <col min="9" max="10" width="12.140625" style="24" customWidth="1"/>
    <col min="11" max="11" width="11.42578125" style="24" customWidth="1"/>
    <col min="12" max="12" width="12.85546875" style="24" customWidth="1"/>
    <col min="13" max="13" width="12.140625" style="24" customWidth="1"/>
    <col min="14" max="14" width="13.7109375" style="24" customWidth="1"/>
    <col min="15" max="15" width="13.42578125" style="24" customWidth="1"/>
    <col min="16" max="16" width="12" style="24" customWidth="1"/>
    <col min="17" max="17" width="13.42578125" customWidth="1"/>
    <col min="18" max="18" width="14.140625" customWidth="1"/>
    <col min="19" max="19" width="6.28515625" customWidth="1"/>
    <col min="20" max="20" width="13.5703125" customWidth="1"/>
    <col min="21" max="21" width="11.42578125" customWidth="1"/>
    <col min="257" max="257" width="22.5703125" customWidth="1"/>
    <col min="258" max="258" width="3.42578125" customWidth="1"/>
    <col min="259" max="259" width="5.140625" customWidth="1"/>
    <col min="260" max="260" width="4.5703125" customWidth="1"/>
    <col min="261" max="262" width="4" customWidth="1"/>
    <col min="263" max="263" width="6.140625" customWidth="1"/>
    <col min="264" max="264" width="7.28515625" customWidth="1"/>
    <col min="265" max="265" width="9.42578125" customWidth="1"/>
    <col min="266" max="266" width="9.5703125" bestFit="1" customWidth="1"/>
    <col min="267" max="267" width="12.85546875" bestFit="1" customWidth="1"/>
    <col min="268" max="268" width="13.42578125" customWidth="1"/>
    <col min="269" max="269" width="13" customWidth="1"/>
    <col min="270" max="270" width="12.5703125" customWidth="1"/>
    <col min="271" max="272" width="14.140625" customWidth="1"/>
    <col min="273" max="273" width="13.42578125" bestFit="1" customWidth="1"/>
    <col min="274" max="274" width="15.42578125" customWidth="1"/>
    <col min="513" max="513" width="22.5703125" customWidth="1"/>
    <col min="514" max="514" width="3.42578125" customWidth="1"/>
    <col min="515" max="515" width="5.140625" customWidth="1"/>
    <col min="516" max="516" width="4.5703125" customWidth="1"/>
    <col min="517" max="518" width="4" customWidth="1"/>
    <col min="519" max="519" width="6.140625" customWidth="1"/>
    <col min="520" max="520" width="7.28515625" customWidth="1"/>
    <col min="521" max="521" width="9.42578125" customWidth="1"/>
    <col min="522" max="522" width="9.5703125" bestFit="1" customWidth="1"/>
    <col min="523" max="523" width="12.85546875" bestFit="1" customWidth="1"/>
    <col min="524" max="524" width="13.42578125" customWidth="1"/>
    <col min="525" max="525" width="13" customWidth="1"/>
    <col min="526" max="526" width="12.5703125" customWidth="1"/>
    <col min="527" max="528" width="14.140625" customWidth="1"/>
    <col min="529" max="529" width="13.42578125" bestFit="1" customWidth="1"/>
    <col min="530" max="530" width="15.42578125" customWidth="1"/>
    <col min="769" max="769" width="22.5703125" customWidth="1"/>
    <col min="770" max="770" width="3.42578125" customWidth="1"/>
    <col min="771" max="771" width="5.140625" customWidth="1"/>
    <col min="772" max="772" width="4.5703125" customWidth="1"/>
    <col min="773" max="774" width="4" customWidth="1"/>
    <col min="775" max="775" width="6.140625" customWidth="1"/>
    <col min="776" max="776" width="7.28515625" customWidth="1"/>
    <col min="777" max="777" width="9.42578125" customWidth="1"/>
    <col min="778" max="778" width="9.5703125" bestFit="1" customWidth="1"/>
    <col min="779" max="779" width="12.85546875" bestFit="1" customWidth="1"/>
    <col min="780" max="780" width="13.42578125" customWidth="1"/>
    <col min="781" max="781" width="13" customWidth="1"/>
    <col min="782" max="782" width="12.5703125" customWidth="1"/>
    <col min="783" max="784" width="14.140625" customWidth="1"/>
    <col min="785" max="785" width="13.42578125" bestFit="1" customWidth="1"/>
    <col min="786" max="786" width="15.42578125" customWidth="1"/>
    <col min="1025" max="1025" width="22.5703125" customWidth="1"/>
    <col min="1026" max="1026" width="3.42578125" customWidth="1"/>
    <col min="1027" max="1027" width="5.140625" customWidth="1"/>
    <col min="1028" max="1028" width="4.5703125" customWidth="1"/>
    <col min="1029" max="1030" width="4" customWidth="1"/>
    <col min="1031" max="1031" width="6.140625" customWidth="1"/>
    <col min="1032" max="1032" width="7.28515625" customWidth="1"/>
    <col min="1033" max="1033" width="9.42578125" customWidth="1"/>
    <col min="1034" max="1034" width="9.5703125" bestFit="1" customWidth="1"/>
    <col min="1035" max="1035" width="12.85546875" bestFit="1" customWidth="1"/>
    <col min="1036" max="1036" width="13.42578125" customWidth="1"/>
    <col min="1037" max="1037" width="13" customWidth="1"/>
    <col min="1038" max="1038" width="12.5703125" customWidth="1"/>
    <col min="1039" max="1040" width="14.140625" customWidth="1"/>
    <col min="1041" max="1041" width="13.42578125" bestFit="1" customWidth="1"/>
    <col min="1042" max="1042" width="15.42578125" customWidth="1"/>
    <col min="1281" max="1281" width="22.5703125" customWidth="1"/>
    <col min="1282" max="1282" width="3.42578125" customWidth="1"/>
    <col min="1283" max="1283" width="5.140625" customWidth="1"/>
    <col min="1284" max="1284" width="4.5703125" customWidth="1"/>
    <col min="1285" max="1286" width="4" customWidth="1"/>
    <col min="1287" max="1287" width="6.140625" customWidth="1"/>
    <col min="1288" max="1288" width="7.28515625" customWidth="1"/>
    <col min="1289" max="1289" width="9.42578125" customWidth="1"/>
    <col min="1290" max="1290" width="9.5703125" bestFit="1" customWidth="1"/>
    <col min="1291" max="1291" width="12.85546875" bestFit="1" customWidth="1"/>
    <col min="1292" max="1292" width="13.42578125" customWidth="1"/>
    <col min="1293" max="1293" width="13" customWidth="1"/>
    <col min="1294" max="1294" width="12.5703125" customWidth="1"/>
    <col min="1295" max="1296" width="14.140625" customWidth="1"/>
    <col min="1297" max="1297" width="13.42578125" bestFit="1" customWidth="1"/>
    <col min="1298" max="1298" width="15.42578125" customWidth="1"/>
    <col min="1537" max="1537" width="22.5703125" customWidth="1"/>
    <col min="1538" max="1538" width="3.42578125" customWidth="1"/>
    <col min="1539" max="1539" width="5.140625" customWidth="1"/>
    <col min="1540" max="1540" width="4.5703125" customWidth="1"/>
    <col min="1541" max="1542" width="4" customWidth="1"/>
    <col min="1543" max="1543" width="6.140625" customWidth="1"/>
    <col min="1544" max="1544" width="7.28515625" customWidth="1"/>
    <col min="1545" max="1545" width="9.42578125" customWidth="1"/>
    <col min="1546" max="1546" width="9.5703125" bestFit="1" customWidth="1"/>
    <col min="1547" max="1547" width="12.85546875" bestFit="1" customWidth="1"/>
    <col min="1548" max="1548" width="13.42578125" customWidth="1"/>
    <col min="1549" max="1549" width="13" customWidth="1"/>
    <col min="1550" max="1550" width="12.5703125" customWidth="1"/>
    <col min="1551" max="1552" width="14.140625" customWidth="1"/>
    <col min="1553" max="1553" width="13.42578125" bestFit="1" customWidth="1"/>
    <col min="1554" max="1554" width="15.42578125" customWidth="1"/>
    <col min="1793" max="1793" width="22.5703125" customWidth="1"/>
    <col min="1794" max="1794" width="3.42578125" customWidth="1"/>
    <col min="1795" max="1795" width="5.140625" customWidth="1"/>
    <col min="1796" max="1796" width="4.5703125" customWidth="1"/>
    <col min="1797" max="1798" width="4" customWidth="1"/>
    <col min="1799" max="1799" width="6.140625" customWidth="1"/>
    <col min="1800" max="1800" width="7.28515625" customWidth="1"/>
    <col min="1801" max="1801" width="9.42578125" customWidth="1"/>
    <col min="1802" max="1802" width="9.5703125" bestFit="1" customWidth="1"/>
    <col min="1803" max="1803" width="12.85546875" bestFit="1" customWidth="1"/>
    <col min="1804" max="1804" width="13.42578125" customWidth="1"/>
    <col min="1805" max="1805" width="13" customWidth="1"/>
    <col min="1806" max="1806" width="12.5703125" customWidth="1"/>
    <col min="1807" max="1808" width="14.140625" customWidth="1"/>
    <col min="1809" max="1809" width="13.42578125" bestFit="1" customWidth="1"/>
    <col min="1810" max="1810" width="15.42578125" customWidth="1"/>
    <col min="2049" max="2049" width="22.5703125" customWidth="1"/>
    <col min="2050" max="2050" width="3.42578125" customWidth="1"/>
    <col min="2051" max="2051" width="5.140625" customWidth="1"/>
    <col min="2052" max="2052" width="4.5703125" customWidth="1"/>
    <col min="2053" max="2054" width="4" customWidth="1"/>
    <col min="2055" max="2055" width="6.140625" customWidth="1"/>
    <col min="2056" max="2056" width="7.28515625" customWidth="1"/>
    <col min="2057" max="2057" width="9.42578125" customWidth="1"/>
    <col min="2058" max="2058" width="9.5703125" bestFit="1" customWidth="1"/>
    <col min="2059" max="2059" width="12.85546875" bestFit="1" customWidth="1"/>
    <col min="2060" max="2060" width="13.42578125" customWidth="1"/>
    <col min="2061" max="2061" width="13" customWidth="1"/>
    <col min="2062" max="2062" width="12.5703125" customWidth="1"/>
    <col min="2063" max="2064" width="14.140625" customWidth="1"/>
    <col min="2065" max="2065" width="13.42578125" bestFit="1" customWidth="1"/>
    <col min="2066" max="2066" width="15.42578125" customWidth="1"/>
    <col min="2305" max="2305" width="22.5703125" customWidth="1"/>
    <col min="2306" max="2306" width="3.42578125" customWidth="1"/>
    <col min="2307" max="2307" width="5.140625" customWidth="1"/>
    <col min="2308" max="2308" width="4.5703125" customWidth="1"/>
    <col min="2309" max="2310" width="4" customWidth="1"/>
    <col min="2311" max="2311" width="6.140625" customWidth="1"/>
    <col min="2312" max="2312" width="7.28515625" customWidth="1"/>
    <col min="2313" max="2313" width="9.42578125" customWidth="1"/>
    <col min="2314" max="2314" width="9.5703125" bestFit="1" customWidth="1"/>
    <col min="2315" max="2315" width="12.85546875" bestFit="1" customWidth="1"/>
    <col min="2316" max="2316" width="13.42578125" customWidth="1"/>
    <col min="2317" max="2317" width="13" customWidth="1"/>
    <col min="2318" max="2318" width="12.5703125" customWidth="1"/>
    <col min="2319" max="2320" width="14.140625" customWidth="1"/>
    <col min="2321" max="2321" width="13.42578125" bestFit="1" customWidth="1"/>
    <col min="2322" max="2322" width="15.42578125" customWidth="1"/>
    <col min="2561" max="2561" width="22.5703125" customWidth="1"/>
    <col min="2562" max="2562" width="3.42578125" customWidth="1"/>
    <col min="2563" max="2563" width="5.140625" customWidth="1"/>
    <col min="2564" max="2564" width="4.5703125" customWidth="1"/>
    <col min="2565" max="2566" width="4" customWidth="1"/>
    <col min="2567" max="2567" width="6.140625" customWidth="1"/>
    <col min="2568" max="2568" width="7.28515625" customWidth="1"/>
    <col min="2569" max="2569" width="9.42578125" customWidth="1"/>
    <col min="2570" max="2570" width="9.5703125" bestFit="1" customWidth="1"/>
    <col min="2571" max="2571" width="12.85546875" bestFit="1" customWidth="1"/>
    <col min="2572" max="2572" width="13.42578125" customWidth="1"/>
    <col min="2573" max="2573" width="13" customWidth="1"/>
    <col min="2574" max="2574" width="12.5703125" customWidth="1"/>
    <col min="2575" max="2576" width="14.140625" customWidth="1"/>
    <col min="2577" max="2577" width="13.42578125" bestFit="1" customWidth="1"/>
    <col min="2578" max="2578" width="15.42578125" customWidth="1"/>
    <col min="2817" max="2817" width="22.5703125" customWidth="1"/>
    <col min="2818" max="2818" width="3.42578125" customWidth="1"/>
    <col min="2819" max="2819" width="5.140625" customWidth="1"/>
    <col min="2820" max="2820" width="4.5703125" customWidth="1"/>
    <col min="2821" max="2822" width="4" customWidth="1"/>
    <col min="2823" max="2823" width="6.140625" customWidth="1"/>
    <col min="2824" max="2824" width="7.28515625" customWidth="1"/>
    <col min="2825" max="2825" width="9.42578125" customWidth="1"/>
    <col min="2826" max="2826" width="9.5703125" bestFit="1" customWidth="1"/>
    <col min="2827" max="2827" width="12.85546875" bestFit="1" customWidth="1"/>
    <col min="2828" max="2828" width="13.42578125" customWidth="1"/>
    <col min="2829" max="2829" width="13" customWidth="1"/>
    <col min="2830" max="2830" width="12.5703125" customWidth="1"/>
    <col min="2831" max="2832" width="14.140625" customWidth="1"/>
    <col min="2833" max="2833" width="13.42578125" bestFit="1" customWidth="1"/>
    <col min="2834" max="2834" width="15.42578125" customWidth="1"/>
    <col min="3073" max="3073" width="22.5703125" customWidth="1"/>
    <col min="3074" max="3074" width="3.42578125" customWidth="1"/>
    <col min="3075" max="3075" width="5.140625" customWidth="1"/>
    <col min="3076" max="3076" width="4.5703125" customWidth="1"/>
    <col min="3077" max="3078" width="4" customWidth="1"/>
    <col min="3079" max="3079" width="6.140625" customWidth="1"/>
    <col min="3080" max="3080" width="7.28515625" customWidth="1"/>
    <col min="3081" max="3081" width="9.42578125" customWidth="1"/>
    <col min="3082" max="3082" width="9.5703125" bestFit="1" customWidth="1"/>
    <col min="3083" max="3083" width="12.85546875" bestFit="1" customWidth="1"/>
    <col min="3084" max="3084" width="13.42578125" customWidth="1"/>
    <col min="3085" max="3085" width="13" customWidth="1"/>
    <col min="3086" max="3086" width="12.5703125" customWidth="1"/>
    <col min="3087" max="3088" width="14.140625" customWidth="1"/>
    <col min="3089" max="3089" width="13.42578125" bestFit="1" customWidth="1"/>
    <col min="3090" max="3090" width="15.42578125" customWidth="1"/>
    <col min="3329" max="3329" width="22.5703125" customWidth="1"/>
    <col min="3330" max="3330" width="3.42578125" customWidth="1"/>
    <col min="3331" max="3331" width="5.140625" customWidth="1"/>
    <col min="3332" max="3332" width="4.5703125" customWidth="1"/>
    <col min="3333" max="3334" width="4" customWidth="1"/>
    <col min="3335" max="3335" width="6.140625" customWidth="1"/>
    <col min="3336" max="3336" width="7.28515625" customWidth="1"/>
    <col min="3337" max="3337" width="9.42578125" customWidth="1"/>
    <col min="3338" max="3338" width="9.5703125" bestFit="1" customWidth="1"/>
    <col min="3339" max="3339" width="12.85546875" bestFit="1" customWidth="1"/>
    <col min="3340" max="3340" width="13.42578125" customWidth="1"/>
    <col min="3341" max="3341" width="13" customWidth="1"/>
    <col min="3342" max="3342" width="12.5703125" customWidth="1"/>
    <col min="3343" max="3344" width="14.140625" customWidth="1"/>
    <col min="3345" max="3345" width="13.42578125" bestFit="1" customWidth="1"/>
    <col min="3346" max="3346" width="15.42578125" customWidth="1"/>
    <col min="3585" max="3585" width="22.5703125" customWidth="1"/>
    <col min="3586" max="3586" width="3.42578125" customWidth="1"/>
    <col min="3587" max="3587" width="5.140625" customWidth="1"/>
    <col min="3588" max="3588" width="4.5703125" customWidth="1"/>
    <col min="3589" max="3590" width="4" customWidth="1"/>
    <col min="3591" max="3591" width="6.140625" customWidth="1"/>
    <col min="3592" max="3592" width="7.28515625" customWidth="1"/>
    <col min="3593" max="3593" width="9.42578125" customWidth="1"/>
    <col min="3594" max="3594" width="9.5703125" bestFit="1" customWidth="1"/>
    <col min="3595" max="3595" width="12.85546875" bestFit="1" customWidth="1"/>
    <col min="3596" max="3596" width="13.42578125" customWidth="1"/>
    <col min="3597" max="3597" width="13" customWidth="1"/>
    <col min="3598" max="3598" width="12.5703125" customWidth="1"/>
    <col min="3599" max="3600" width="14.140625" customWidth="1"/>
    <col min="3601" max="3601" width="13.42578125" bestFit="1" customWidth="1"/>
    <col min="3602" max="3602" width="15.42578125" customWidth="1"/>
    <col min="3841" max="3841" width="22.5703125" customWidth="1"/>
    <col min="3842" max="3842" width="3.42578125" customWidth="1"/>
    <col min="3843" max="3843" width="5.140625" customWidth="1"/>
    <col min="3844" max="3844" width="4.5703125" customWidth="1"/>
    <col min="3845" max="3846" width="4" customWidth="1"/>
    <col min="3847" max="3847" width="6.140625" customWidth="1"/>
    <col min="3848" max="3848" width="7.28515625" customWidth="1"/>
    <col min="3849" max="3849" width="9.42578125" customWidth="1"/>
    <col min="3850" max="3850" width="9.5703125" bestFit="1" customWidth="1"/>
    <col min="3851" max="3851" width="12.85546875" bestFit="1" customWidth="1"/>
    <col min="3852" max="3852" width="13.42578125" customWidth="1"/>
    <col min="3853" max="3853" width="13" customWidth="1"/>
    <col min="3854" max="3854" width="12.5703125" customWidth="1"/>
    <col min="3855" max="3856" width="14.140625" customWidth="1"/>
    <col min="3857" max="3857" width="13.42578125" bestFit="1" customWidth="1"/>
    <col min="3858" max="3858" width="15.42578125" customWidth="1"/>
    <col min="4097" max="4097" width="22.5703125" customWidth="1"/>
    <col min="4098" max="4098" width="3.42578125" customWidth="1"/>
    <col min="4099" max="4099" width="5.140625" customWidth="1"/>
    <col min="4100" max="4100" width="4.5703125" customWidth="1"/>
    <col min="4101" max="4102" width="4" customWidth="1"/>
    <col min="4103" max="4103" width="6.140625" customWidth="1"/>
    <col min="4104" max="4104" width="7.28515625" customWidth="1"/>
    <col min="4105" max="4105" width="9.42578125" customWidth="1"/>
    <col min="4106" max="4106" width="9.5703125" bestFit="1" customWidth="1"/>
    <col min="4107" max="4107" width="12.85546875" bestFit="1" customWidth="1"/>
    <col min="4108" max="4108" width="13.42578125" customWidth="1"/>
    <col min="4109" max="4109" width="13" customWidth="1"/>
    <col min="4110" max="4110" width="12.5703125" customWidth="1"/>
    <col min="4111" max="4112" width="14.140625" customWidth="1"/>
    <col min="4113" max="4113" width="13.42578125" bestFit="1" customWidth="1"/>
    <col min="4114" max="4114" width="15.42578125" customWidth="1"/>
    <col min="4353" max="4353" width="22.5703125" customWidth="1"/>
    <col min="4354" max="4354" width="3.42578125" customWidth="1"/>
    <col min="4355" max="4355" width="5.140625" customWidth="1"/>
    <col min="4356" max="4356" width="4.5703125" customWidth="1"/>
    <col min="4357" max="4358" width="4" customWidth="1"/>
    <col min="4359" max="4359" width="6.140625" customWidth="1"/>
    <col min="4360" max="4360" width="7.28515625" customWidth="1"/>
    <col min="4361" max="4361" width="9.42578125" customWidth="1"/>
    <col min="4362" max="4362" width="9.5703125" bestFit="1" customWidth="1"/>
    <col min="4363" max="4363" width="12.85546875" bestFit="1" customWidth="1"/>
    <col min="4364" max="4364" width="13.42578125" customWidth="1"/>
    <col min="4365" max="4365" width="13" customWidth="1"/>
    <col min="4366" max="4366" width="12.5703125" customWidth="1"/>
    <col min="4367" max="4368" width="14.140625" customWidth="1"/>
    <col min="4369" max="4369" width="13.42578125" bestFit="1" customWidth="1"/>
    <col min="4370" max="4370" width="15.42578125" customWidth="1"/>
    <col min="4609" max="4609" width="22.5703125" customWidth="1"/>
    <col min="4610" max="4610" width="3.42578125" customWidth="1"/>
    <col min="4611" max="4611" width="5.140625" customWidth="1"/>
    <col min="4612" max="4612" width="4.5703125" customWidth="1"/>
    <col min="4613" max="4614" width="4" customWidth="1"/>
    <col min="4615" max="4615" width="6.140625" customWidth="1"/>
    <col min="4616" max="4616" width="7.28515625" customWidth="1"/>
    <col min="4617" max="4617" width="9.42578125" customWidth="1"/>
    <col min="4618" max="4618" width="9.5703125" bestFit="1" customWidth="1"/>
    <col min="4619" max="4619" width="12.85546875" bestFit="1" customWidth="1"/>
    <col min="4620" max="4620" width="13.42578125" customWidth="1"/>
    <col min="4621" max="4621" width="13" customWidth="1"/>
    <col min="4622" max="4622" width="12.5703125" customWidth="1"/>
    <col min="4623" max="4624" width="14.140625" customWidth="1"/>
    <col min="4625" max="4625" width="13.42578125" bestFit="1" customWidth="1"/>
    <col min="4626" max="4626" width="15.42578125" customWidth="1"/>
    <col min="4865" max="4865" width="22.5703125" customWidth="1"/>
    <col min="4866" max="4866" width="3.42578125" customWidth="1"/>
    <col min="4867" max="4867" width="5.140625" customWidth="1"/>
    <col min="4868" max="4868" width="4.5703125" customWidth="1"/>
    <col min="4869" max="4870" width="4" customWidth="1"/>
    <col min="4871" max="4871" width="6.140625" customWidth="1"/>
    <col min="4872" max="4872" width="7.28515625" customWidth="1"/>
    <col min="4873" max="4873" width="9.42578125" customWidth="1"/>
    <col min="4874" max="4874" width="9.5703125" bestFit="1" customWidth="1"/>
    <col min="4875" max="4875" width="12.85546875" bestFit="1" customWidth="1"/>
    <col min="4876" max="4876" width="13.42578125" customWidth="1"/>
    <col min="4877" max="4877" width="13" customWidth="1"/>
    <col min="4878" max="4878" width="12.5703125" customWidth="1"/>
    <col min="4879" max="4880" width="14.140625" customWidth="1"/>
    <col min="4881" max="4881" width="13.42578125" bestFit="1" customWidth="1"/>
    <col min="4882" max="4882" width="15.42578125" customWidth="1"/>
    <col min="5121" max="5121" width="22.5703125" customWidth="1"/>
    <col min="5122" max="5122" width="3.42578125" customWidth="1"/>
    <col min="5123" max="5123" width="5.140625" customWidth="1"/>
    <col min="5124" max="5124" width="4.5703125" customWidth="1"/>
    <col min="5125" max="5126" width="4" customWidth="1"/>
    <col min="5127" max="5127" width="6.140625" customWidth="1"/>
    <col min="5128" max="5128" width="7.28515625" customWidth="1"/>
    <col min="5129" max="5129" width="9.42578125" customWidth="1"/>
    <col min="5130" max="5130" width="9.5703125" bestFit="1" customWidth="1"/>
    <col min="5131" max="5131" width="12.85546875" bestFit="1" customWidth="1"/>
    <col min="5132" max="5132" width="13.42578125" customWidth="1"/>
    <col min="5133" max="5133" width="13" customWidth="1"/>
    <col min="5134" max="5134" width="12.5703125" customWidth="1"/>
    <col min="5135" max="5136" width="14.140625" customWidth="1"/>
    <col min="5137" max="5137" width="13.42578125" bestFit="1" customWidth="1"/>
    <col min="5138" max="5138" width="15.42578125" customWidth="1"/>
    <col min="5377" max="5377" width="22.5703125" customWidth="1"/>
    <col min="5378" max="5378" width="3.42578125" customWidth="1"/>
    <col min="5379" max="5379" width="5.140625" customWidth="1"/>
    <col min="5380" max="5380" width="4.5703125" customWidth="1"/>
    <col min="5381" max="5382" width="4" customWidth="1"/>
    <col min="5383" max="5383" width="6.140625" customWidth="1"/>
    <col min="5384" max="5384" width="7.28515625" customWidth="1"/>
    <col min="5385" max="5385" width="9.42578125" customWidth="1"/>
    <col min="5386" max="5386" width="9.5703125" bestFit="1" customWidth="1"/>
    <col min="5387" max="5387" width="12.85546875" bestFit="1" customWidth="1"/>
    <col min="5388" max="5388" width="13.42578125" customWidth="1"/>
    <col min="5389" max="5389" width="13" customWidth="1"/>
    <col min="5390" max="5390" width="12.5703125" customWidth="1"/>
    <col min="5391" max="5392" width="14.140625" customWidth="1"/>
    <col min="5393" max="5393" width="13.42578125" bestFit="1" customWidth="1"/>
    <col min="5394" max="5394" width="15.42578125" customWidth="1"/>
    <col min="5633" max="5633" width="22.5703125" customWidth="1"/>
    <col min="5634" max="5634" width="3.42578125" customWidth="1"/>
    <col min="5635" max="5635" width="5.140625" customWidth="1"/>
    <col min="5636" max="5636" width="4.5703125" customWidth="1"/>
    <col min="5637" max="5638" width="4" customWidth="1"/>
    <col min="5639" max="5639" width="6.140625" customWidth="1"/>
    <col min="5640" max="5640" width="7.28515625" customWidth="1"/>
    <col min="5641" max="5641" width="9.42578125" customWidth="1"/>
    <col min="5642" max="5642" width="9.5703125" bestFit="1" customWidth="1"/>
    <col min="5643" max="5643" width="12.85546875" bestFit="1" customWidth="1"/>
    <col min="5644" max="5644" width="13.42578125" customWidth="1"/>
    <col min="5645" max="5645" width="13" customWidth="1"/>
    <col min="5646" max="5646" width="12.5703125" customWidth="1"/>
    <col min="5647" max="5648" width="14.140625" customWidth="1"/>
    <col min="5649" max="5649" width="13.42578125" bestFit="1" customWidth="1"/>
    <col min="5650" max="5650" width="15.42578125" customWidth="1"/>
    <col min="5889" max="5889" width="22.5703125" customWidth="1"/>
    <col min="5890" max="5890" width="3.42578125" customWidth="1"/>
    <col min="5891" max="5891" width="5.140625" customWidth="1"/>
    <col min="5892" max="5892" width="4.5703125" customWidth="1"/>
    <col min="5893" max="5894" width="4" customWidth="1"/>
    <col min="5895" max="5895" width="6.140625" customWidth="1"/>
    <col min="5896" max="5896" width="7.28515625" customWidth="1"/>
    <col min="5897" max="5897" width="9.42578125" customWidth="1"/>
    <col min="5898" max="5898" width="9.5703125" bestFit="1" customWidth="1"/>
    <col min="5899" max="5899" width="12.85546875" bestFit="1" customWidth="1"/>
    <col min="5900" max="5900" width="13.42578125" customWidth="1"/>
    <col min="5901" max="5901" width="13" customWidth="1"/>
    <col min="5902" max="5902" width="12.5703125" customWidth="1"/>
    <col min="5903" max="5904" width="14.140625" customWidth="1"/>
    <col min="5905" max="5905" width="13.42578125" bestFit="1" customWidth="1"/>
    <col min="5906" max="5906" width="15.42578125" customWidth="1"/>
    <col min="6145" max="6145" width="22.5703125" customWidth="1"/>
    <col min="6146" max="6146" width="3.42578125" customWidth="1"/>
    <col min="6147" max="6147" width="5.140625" customWidth="1"/>
    <col min="6148" max="6148" width="4.5703125" customWidth="1"/>
    <col min="6149" max="6150" width="4" customWidth="1"/>
    <col min="6151" max="6151" width="6.140625" customWidth="1"/>
    <col min="6152" max="6152" width="7.28515625" customWidth="1"/>
    <col min="6153" max="6153" width="9.42578125" customWidth="1"/>
    <col min="6154" max="6154" width="9.5703125" bestFit="1" customWidth="1"/>
    <col min="6155" max="6155" width="12.85546875" bestFit="1" customWidth="1"/>
    <col min="6156" max="6156" width="13.42578125" customWidth="1"/>
    <col min="6157" max="6157" width="13" customWidth="1"/>
    <col min="6158" max="6158" width="12.5703125" customWidth="1"/>
    <col min="6159" max="6160" width="14.140625" customWidth="1"/>
    <col min="6161" max="6161" width="13.42578125" bestFit="1" customWidth="1"/>
    <col min="6162" max="6162" width="15.42578125" customWidth="1"/>
    <col min="6401" max="6401" width="22.5703125" customWidth="1"/>
    <col min="6402" max="6402" width="3.42578125" customWidth="1"/>
    <col min="6403" max="6403" width="5.140625" customWidth="1"/>
    <col min="6404" max="6404" width="4.5703125" customWidth="1"/>
    <col min="6405" max="6406" width="4" customWidth="1"/>
    <col min="6407" max="6407" width="6.140625" customWidth="1"/>
    <col min="6408" max="6408" width="7.28515625" customWidth="1"/>
    <col min="6409" max="6409" width="9.42578125" customWidth="1"/>
    <col min="6410" max="6410" width="9.5703125" bestFit="1" customWidth="1"/>
    <col min="6411" max="6411" width="12.85546875" bestFit="1" customWidth="1"/>
    <col min="6412" max="6412" width="13.42578125" customWidth="1"/>
    <col min="6413" max="6413" width="13" customWidth="1"/>
    <col min="6414" max="6414" width="12.5703125" customWidth="1"/>
    <col min="6415" max="6416" width="14.140625" customWidth="1"/>
    <col min="6417" max="6417" width="13.42578125" bestFit="1" customWidth="1"/>
    <col min="6418" max="6418" width="15.42578125" customWidth="1"/>
    <col min="6657" max="6657" width="22.5703125" customWidth="1"/>
    <col min="6658" max="6658" width="3.42578125" customWidth="1"/>
    <col min="6659" max="6659" width="5.140625" customWidth="1"/>
    <col min="6660" max="6660" width="4.5703125" customWidth="1"/>
    <col min="6661" max="6662" width="4" customWidth="1"/>
    <col min="6663" max="6663" width="6.140625" customWidth="1"/>
    <col min="6664" max="6664" width="7.28515625" customWidth="1"/>
    <col min="6665" max="6665" width="9.42578125" customWidth="1"/>
    <col min="6666" max="6666" width="9.5703125" bestFit="1" customWidth="1"/>
    <col min="6667" max="6667" width="12.85546875" bestFit="1" customWidth="1"/>
    <col min="6668" max="6668" width="13.42578125" customWidth="1"/>
    <col min="6669" max="6669" width="13" customWidth="1"/>
    <col min="6670" max="6670" width="12.5703125" customWidth="1"/>
    <col min="6671" max="6672" width="14.140625" customWidth="1"/>
    <col min="6673" max="6673" width="13.42578125" bestFit="1" customWidth="1"/>
    <col min="6674" max="6674" width="15.42578125" customWidth="1"/>
    <col min="6913" max="6913" width="22.5703125" customWidth="1"/>
    <col min="6914" max="6914" width="3.42578125" customWidth="1"/>
    <col min="6915" max="6915" width="5.140625" customWidth="1"/>
    <col min="6916" max="6916" width="4.5703125" customWidth="1"/>
    <col min="6917" max="6918" width="4" customWidth="1"/>
    <col min="6919" max="6919" width="6.140625" customWidth="1"/>
    <col min="6920" max="6920" width="7.28515625" customWidth="1"/>
    <col min="6921" max="6921" width="9.42578125" customWidth="1"/>
    <col min="6922" max="6922" width="9.5703125" bestFit="1" customWidth="1"/>
    <col min="6923" max="6923" width="12.85546875" bestFit="1" customWidth="1"/>
    <col min="6924" max="6924" width="13.42578125" customWidth="1"/>
    <col min="6925" max="6925" width="13" customWidth="1"/>
    <col min="6926" max="6926" width="12.5703125" customWidth="1"/>
    <col min="6927" max="6928" width="14.140625" customWidth="1"/>
    <col min="6929" max="6929" width="13.42578125" bestFit="1" customWidth="1"/>
    <col min="6930" max="6930" width="15.42578125" customWidth="1"/>
    <col min="7169" max="7169" width="22.5703125" customWidth="1"/>
    <col min="7170" max="7170" width="3.42578125" customWidth="1"/>
    <col min="7171" max="7171" width="5.140625" customWidth="1"/>
    <col min="7172" max="7172" width="4.5703125" customWidth="1"/>
    <col min="7173" max="7174" width="4" customWidth="1"/>
    <col min="7175" max="7175" width="6.140625" customWidth="1"/>
    <col min="7176" max="7176" width="7.28515625" customWidth="1"/>
    <col min="7177" max="7177" width="9.42578125" customWidth="1"/>
    <col min="7178" max="7178" width="9.5703125" bestFit="1" customWidth="1"/>
    <col min="7179" max="7179" width="12.85546875" bestFit="1" customWidth="1"/>
    <col min="7180" max="7180" width="13.42578125" customWidth="1"/>
    <col min="7181" max="7181" width="13" customWidth="1"/>
    <col min="7182" max="7182" width="12.5703125" customWidth="1"/>
    <col min="7183" max="7184" width="14.140625" customWidth="1"/>
    <col min="7185" max="7185" width="13.42578125" bestFit="1" customWidth="1"/>
    <col min="7186" max="7186" width="15.42578125" customWidth="1"/>
    <col min="7425" max="7425" width="22.5703125" customWidth="1"/>
    <col min="7426" max="7426" width="3.42578125" customWidth="1"/>
    <col min="7427" max="7427" width="5.140625" customWidth="1"/>
    <col min="7428" max="7428" width="4.5703125" customWidth="1"/>
    <col min="7429" max="7430" width="4" customWidth="1"/>
    <col min="7431" max="7431" width="6.140625" customWidth="1"/>
    <col min="7432" max="7432" width="7.28515625" customWidth="1"/>
    <col min="7433" max="7433" width="9.42578125" customWidth="1"/>
    <col min="7434" max="7434" width="9.5703125" bestFit="1" customWidth="1"/>
    <col min="7435" max="7435" width="12.85546875" bestFit="1" customWidth="1"/>
    <col min="7436" max="7436" width="13.42578125" customWidth="1"/>
    <col min="7437" max="7437" width="13" customWidth="1"/>
    <col min="7438" max="7438" width="12.5703125" customWidth="1"/>
    <col min="7439" max="7440" width="14.140625" customWidth="1"/>
    <col min="7441" max="7441" width="13.42578125" bestFit="1" customWidth="1"/>
    <col min="7442" max="7442" width="15.42578125" customWidth="1"/>
    <col min="7681" max="7681" width="22.5703125" customWidth="1"/>
    <col min="7682" max="7682" width="3.42578125" customWidth="1"/>
    <col min="7683" max="7683" width="5.140625" customWidth="1"/>
    <col min="7684" max="7684" width="4.5703125" customWidth="1"/>
    <col min="7685" max="7686" width="4" customWidth="1"/>
    <col min="7687" max="7687" width="6.140625" customWidth="1"/>
    <col min="7688" max="7688" width="7.28515625" customWidth="1"/>
    <col min="7689" max="7689" width="9.42578125" customWidth="1"/>
    <col min="7690" max="7690" width="9.5703125" bestFit="1" customWidth="1"/>
    <col min="7691" max="7691" width="12.85546875" bestFit="1" customWidth="1"/>
    <col min="7692" max="7692" width="13.42578125" customWidth="1"/>
    <col min="7693" max="7693" width="13" customWidth="1"/>
    <col min="7694" max="7694" width="12.5703125" customWidth="1"/>
    <col min="7695" max="7696" width="14.140625" customWidth="1"/>
    <col min="7697" max="7697" width="13.42578125" bestFit="1" customWidth="1"/>
    <col min="7698" max="7698" width="15.42578125" customWidth="1"/>
    <col min="7937" max="7937" width="22.5703125" customWidth="1"/>
    <col min="7938" max="7938" width="3.42578125" customWidth="1"/>
    <col min="7939" max="7939" width="5.140625" customWidth="1"/>
    <col min="7940" max="7940" width="4.5703125" customWidth="1"/>
    <col min="7941" max="7942" width="4" customWidth="1"/>
    <col min="7943" max="7943" width="6.140625" customWidth="1"/>
    <col min="7944" max="7944" width="7.28515625" customWidth="1"/>
    <col min="7945" max="7945" width="9.42578125" customWidth="1"/>
    <col min="7946" max="7946" width="9.5703125" bestFit="1" customWidth="1"/>
    <col min="7947" max="7947" width="12.85546875" bestFit="1" customWidth="1"/>
    <col min="7948" max="7948" width="13.42578125" customWidth="1"/>
    <col min="7949" max="7949" width="13" customWidth="1"/>
    <col min="7950" max="7950" width="12.5703125" customWidth="1"/>
    <col min="7951" max="7952" width="14.140625" customWidth="1"/>
    <col min="7953" max="7953" width="13.42578125" bestFit="1" customWidth="1"/>
    <col min="7954" max="7954" width="15.42578125" customWidth="1"/>
    <col min="8193" max="8193" width="22.5703125" customWidth="1"/>
    <col min="8194" max="8194" width="3.42578125" customWidth="1"/>
    <col min="8195" max="8195" width="5.140625" customWidth="1"/>
    <col min="8196" max="8196" width="4.5703125" customWidth="1"/>
    <col min="8197" max="8198" width="4" customWidth="1"/>
    <col min="8199" max="8199" width="6.140625" customWidth="1"/>
    <col min="8200" max="8200" width="7.28515625" customWidth="1"/>
    <col min="8201" max="8201" width="9.42578125" customWidth="1"/>
    <col min="8202" max="8202" width="9.5703125" bestFit="1" customWidth="1"/>
    <col min="8203" max="8203" width="12.85546875" bestFit="1" customWidth="1"/>
    <col min="8204" max="8204" width="13.42578125" customWidth="1"/>
    <col min="8205" max="8205" width="13" customWidth="1"/>
    <col min="8206" max="8206" width="12.5703125" customWidth="1"/>
    <col min="8207" max="8208" width="14.140625" customWidth="1"/>
    <col min="8209" max="8209" width="13.42578125" bestFit="1" customWidth="1"/>
    <col min="8210" max="8210" width="15.42578125" customWidth="1"/>
    <col min="8449" max="8449" width="22.5703125" customWidth="1"/>
    <col min="8450" max="8450" width="3.42578125" customWidth="1"/>
    <col min="8451" max="8451" width="5.140625" customWidth="1"/>
    <col min="8452" max="8452" width="4.5703125" customWidth="1"/>
    <col min="8453" max="8454" width="4" customWidth="1"/>
    <col min="8455" max="8455" width="6.140625" customWidth="1"/>
    <col min="8456" max="8456" width="7.28515625" customWidth="1"/>
    <col min="8457" max="8457" width="9.42578125" customWidth="1"/>
    <col min="8458" max="8458" width="9.5703125" bestFit="1" customWidth="1"/>
    <col min="8459" max="8459" width="12.85546875" bestFit="1" customWidth="1"/>
    <col min="8460" max="8460" width="13.42578125" customWidth="1"/>
    <col min="8461" max="8461" width="13" customWidth="1"/>
    <col min="8462" max="8462" width="12.5703125" customWidth="1"/>
    <col min="8463" max="8464" width="14.140625" customWidth="1"/>
    <col min="8465" max="8465" width="13.42578125" bestFit="1" customWidth="1"/>
    <col min="8466" max="8466" width="15.42578125" customWidth="1"/>
    <col min="8705" max="8705" width="22.5703125" customWidth="1"/>
    <col min="8706" max="8706" width="3.42578125" customWidth="1"/>
    <col min="8707" max="8707" width="5.140625" customWidth="1"/>
    <col min="8708" max="8708" width="4.5703125" customWidth="1"/>
    <col min="8709" max="8710" width="4" customWidth="1"/>
    <col min="8711" max="8711" width="6.140625" customWidth="1"/>
    <col min="8712" max="8712" width="7.28515625" customWidth="1"/>
    <col min="8713" max="8713" width="9.42578125" customWidth="1"/>
    <col min="8714" max="8714" width="9.5703125" bestFit="1" customWidth="1"/>
    <col min="8715" max="8715" width="12.85546875" bestFit="1" customWidth="1"/>
    <col min="8716" max="8716" width="13.42578125" customWidth="1"/>
    <col min="8717" max="8717" width="13" customWidth="1"/>
    <col min="8718" max="8718" width="12.5703125" customWidth="1"/>
    <col min="8719" max="8720" width="14.140625" customWidth="1"/>
    <col min="8721" max="8721" width="13.42578125" bestFit="1" customWidth="1"/>
    <col min="8722" max="8722" width="15.42578125" customWidth="1"/>
    <col min="8961" max="8961" width="22.5703125" customWidth="1"/>
    <col min="8962" max="8962" width="3.42578125" customWidth="1"/>
    <col min="8963" max="8963" width="5.140625" customWidth="1"/>
    <col min="8964" max="8964" width="4.5703125" customWidth="1"/>
    <col min="8965" max="8966" width="4" customWidth="1"/>
    <col min="8967" max="8967" width="6.140625" customWidth="1"/>
    <col min="8968" max="8968" width="7.28515625" customWidth="1"/>
    <col min="8969" max="8969" width="9.42578125" customWidth="1"/>
    <col min="8970" max="8970" width="9.5703125" bestFit="1" customWidth="1"/>
    <col min="8971" max="8971" width="12.85546875" bestFit="1" customWidth="1"/>
    <col min="8972" max="8972" width="13.42578125" customWidth="1"/>
    <col min="8973" max="8973" width="13" customWidth="1"/>
    <col min="8974" max="8974" width="12.5703125" customWidth="1"/>
    <col min="8975" max="8976" width="14.140625" customWidth="1"/>
    <col min="8977" max="8977" width="13.42578125" bestFit="1" customWidth="1"/>
    <col min="8978" max="8978" width="15.42578125" customWidth="1"/>
    <col min="9217" max="9217" width="22.5703125" customWidth="1"/>
    <col min="9218" max="9218" width="3.42578125" customWidth="1"/>
    <col min="9219" max="9219" width="5.140625" customWidth="1"/>
    <col min="9220" max="9220" width="4.5703125" customWidth="1"/>
    <col min="9221" max="9222" width="4" customWidth="1"/>
    <col min="9223" max="9223" width="6.140625" customWidth="1"/>
    <col min="9224" max="9224" width="7.28515625" customWidth="1"/>
    <col min="9225" max="9225" width="9.42578125" customWidth="1"/>
    <col min="9226" max="9226" width="9.5703125" bestFit="1" customWidth="1"/>
    <col min="9227" max="9227" width="12.85546875" bestFit="1" customWidth="1"/>
    <col min="9228" max="9228" width="13.42578125" customWidth="1"/>
    <col min="9229" max="9229" width="13" customWidth="1"/>
    <col min="9230" max="9230" width="12.5703125" customWidth="1"/>
    <col min="9231" max="9232" width="14.140625" customWidth="1"/>
    <col min="9233" max="9233" width="13.42578125" bestFit="1" customWidth="1"/>
    <col min="9234" max="9234" width="15.42578125" customWidth="1"/>
    <col min="9473" max="9473" width="22.5703125" customWidth="1"/>
    <col min="9474" max="9474" width="3.42578125" customWidth="1"/>
    <col min="9475" max="9475" width="5.140625" customWidth="1"/>
    <col min="9476" max="9476" width="4.5703125" customWidth="1"/>
    <col min="9477" max="9478" width="4" customWidth="1"/>
    <col min="9479" max="9479" width="6.140625" customWidth="1"/>
    <col min="9480" max="9480" width="7.28515625" customWidth="1"/>
    <col min="9481" max="9481" width="9.42578125" customWidth="1"/>
    <col min="9482" max="9482" width="9.5703125" bestFit="1" customWidth="1"/>
    <col min="9483" max="9483" width="12.85546875" bestFit="1" customWidth="1"/>
    <col min="9484" max="9484" width="13.42578125" customWidth="1"/>
    <col min="9485" max="9485" width="13" customWidth="1"/>
    <col min="9486" max="9486" width="12.5703125" customWidth="1"/>
    <col min="9487" max="9488" width="14.140625" customWidth="1"/>
    <col min="9489" max="9489" width="13.42578125" bestFit="1" customWidth="1"/>
    <col min="9490" max="9490" width="15.42578125" customWidth="1"/>
    <col min="9729" max="9729" width="22.5703125" customWidth="1"/>
    <col min="9730" max="9730" width="3.42578125" customWidth="1"/>
    <col min="9731" max="9731" width="5.140625" customWidth="1"/>
    <col min="9732" max="9732" width="4.5703125" customWidth="1"/>
    <col min="9733" max="9734" width="4" customWidth="1"/>
    <col min="9735" max="9735" width="6.140625" customWidth="1"/>
    <col min="9736" max="9736" width="7.28515625" customWidth="1"/>
    <col min="9737" max="9737" width="9.42578125" customWidth="1"/>
    <col min="9738" max="9738" width="9.5703125" bestFit="1" customWidth="1"/>
    <col min="9739" max="9739" width="12.85546875" bestFit="1" customWidth="1"/>
    <col min="9740" max="9740" width="13.42578125" customWidth="1"/>
    <col min="9741" max="9741" width="13" customWidth="1"/>
    <col min="9742" max="9742" width="12.5703125" customWidth="1"/>
    <col min="9743" max="9744" width="14.140625" customWidth="1"/>
    <col min="9745" max="9745" width="13.42578125" bestFit="1" customWidth="1"/>
    <col min="9746" max="9746" width="15.42578125" customWidth="1"/>
    <col min="9985" max="9985" width="22.5703125" customWidth="1"/>
    <col min="9986" max="9986" width="3.42578125" customWidth="1"/>
    <col min="9987" max="9987" width="5.140625" customWidth="1"/>
    <col min="9988" max="9988" width="4.5703125" customWidth="1"/>
    <col min="9989" max="9990" width="4" customWidth="1"/>
    <col min="9991" max="9991" width="6.140625" customWidth="1"/>
    <col min="9992" max="9992" width="7.28515625" customWidth="1"/>
    <col min="9993" max="9993" width="9.42578125" customWidth="1"/>
    <col min="9994" max="9994" width="9.5703125" bestFit="1" customWidth="1"/>
    <col min="9995" max="9995" width="12.85546875" bestFit="1" customWidth="1"/>
    <col min="9996" max="9996" width="13.42578125" customWidth="1"/>
    <col min="9997" max="9997" width="13" customWidth="1"/>
    <col min="9998" max="9998" width="12.5703125" customWidth="1"/>
    <col min="9999" max="10000" width="14.140625" customWidth="1"/>
    <col min="10001" max="10001" width="13.42578125" bestFit="1" customWidth="1"/>
    <col min="10002" max="10002" width="15.42578125" customWidth="1"/>
    <col min="10241" max="10241" width="22.5703125" customWidth="1"/>
    <col min="10242" max="10242" width="3.42578125" customWidth="1"/>
    <col min="10243" max="10243" width="5.140625" customWidth="1"/>
    <col min="10244" max="10244" width="4.5703125" customWidth="1"/>
    <col min="10245" max="10246" width="4" customWidth="1"/>
    <col min="10247" max="10247" width="6.140625" customWidth="1"/>
    <col min="10248" max="10248" width="7.28515625" customWidth="1"/>
    <col min="10249" max="10249" width="9.42578125" customWidth="1"/>
    <col min="10250" max="10250" width="9.5703125" bestFit="1" customWidth="1"/>
    <col min="10251" max="10251" width="12.85546875" bestFit="1" customWidth="1"/>
    <col min="10252" max="10252" width="13.42578125" customWidth="1"/>
    <col min="10253" max="10253" width="13" customWidth="1"/>
    <col min="10254" max="10254" width="12.5703125" customWidth="1"/>
    <col min="10255" max="10256" width="14.140625" customWidth="1"/>
    <col min="10257" max="10257" width="13.42578125" bestFit="1" customWidth="1"/>
    <col min="10258" max="10258" width="15.42578125" customWidth="1"/>
    <col min="10497" max="10497" width="22.5703125" customWidth="1"/>
    <col min="10498" max="10498" width="3.42578125" customWidth="1"/>
    <col min="10499" max="10499" width="5.140625" customWidth="1"/>
    <col min="10500" max="10500" width="4.5703125" customWidth="1"/>
    <col min="10501" max="10502" width="4" customWidth="1"/>
    <col min="10503" max="10503" width="6.140625" customWidth="1"/>
    <col min="10504" max="10504" width="7.28515625" customWidth="1"/>
    <col min="10505" max="10505" width="9.42578125" customWidth="1"/>
    <col min="10506" max="10506" width="9.5703125" bestFit="1" customWidth="1"/>
    <col min="10507" max="10507" width="12.85546875" bestFit="1" customWidth="1"/>
    <col min="10508" max="10508" width="13.42578125" customWidth="1"/>
    <col min="10509" max="10509" width="13" customWidth="1"/>
    <col min="10510" max="10510" width="12.5703125" customWidth="1"/>
    <col min="10511" max="10512" width="14.140625" customWidth="1"/>
    <col min="10513" max="10513" width="13.42578125" bestFit="1" customWidth="1"/>
    <col min="10514" max="10514" width="15.42578125" customWidth="1"/>
    <col min="10753" max="10753" width="22.5703125" customWidth="1"/>
    <col min="10754" max="10754" width="3.42578125" customWidth="1"/>
    <col min="10755" max="10755" width="5.140625" customWidth="1"/>
    <col min="10756" max="10756" width="4.5703125" customWidth="1"/>
    <col min="10757" max="10758" width="4" customWidth="1"/>
    <col min="10759" max="10759" width="6.140625" customWidth="1"/>
    <col min="10760" max="10760" width="7.28515625" customWidth="1"/>
    <col min="10761" max="10761" width="9.42578125" customWidth="1"/>
    <col min="10762" max="10762" width="9.5703125" bestFit="1" customWidth="1"/>
    <col min="10763" max="10763" width="12.85546875" bestFit="1" customWidth="1"/>
    <col min="10764" max="10764" width="13.42578125" customWidth="1"/>
    <col min="10765" max="10765" width="13" customWidth="1"/>
    <col min="10766" max="10766" width="12.5703125" customWidth="1"/>
    <col min="10767" max="10768" width="14.140625" customWidth="1"/>
    <col min="10769" max="10769" width="13.42578125" bestFit="1" customWidth="1"/>
    <col min="10770" max="10770" width="15.42578125" customWidth="1"/>
    <col min="11009" max="11009" width="22.5703125" customWidth="1"/>
    <col min="11010" max="11010" width="3.42578125" customWidth="1"/>
    <col min="11011" max="11011" width="5.140625" customWidth="1"/>
    <col min="11012" max="11012" width="4.5703125" customWidth="1"/>
    <col min="11013" max="11014" width="4" customWidth="1"/>
    <col min="11015" max="11015" width="6.140625" customWidth="1"/>
    <col min="11016" max="11016" width="7.28515625" customWidth="1"/>
    <col min="11017" max="11017" width="9.42578125" customWidth="1"/>
    <col min="11018" max="11018" width="9.5703125" bestFit="1" customWidth="1"/>
    <col min="11019" max="11019" width="12.85546875" bestFit="1" customWidth="1"/>
    <col min="11020" max="11020" width="13.42578125" customWidth="1"/>
    <col min="11021" max="11021" width="13" customWidth="1"/>
    <col min="11022" max="11022" width="12.5703125" customWidth="1"/>
    <col min="11023" max="11024" width="14.140625" customWidth="1"/>
    <col min="11025" max="11025" width="13.42578125" bestFit="1" customWidth="1"/>
    <col min="11026" max="11026" width="15.42578125" customWidth="1"/>
    <col min="11265" max="11265" width="22.5703125" customWidth="1"/>
    <col min="11266" max="11266" width="3.42578125" customWidth="1"/>
    <col min="11267" max="11267" width="5.140625" customWidth="1"/>
    <col min="11268" max="11268" width="4.5703125" customWidth="1"/>
    <col min="11269" max="11270" width="4" customWidth="1"/>
    <col min="11271" max="11271" width="6.140625" customWidth="1"/>
    <col min="11272" max="11272" width="7.28515625" customWidth="1"/>
    <col min="11273" max="11273" width="9.42578125" customWidth="1"/>
    <col min="11274" max="11274" width="9.5703125" bestFit="1" customWidth="1"/>
    <col min="11275" max="11275" width="12.85546875" bestFit="1" customWidth="1"/>
    <col min="11276" max="11276" width="13.42578125" customWidth="1"/>
    <col min="11277" max="11277" width="13" customWidth="1"/>
    <col min="11278" max="11278" width="12.5703125" customWidth="1"/>
    <col min="11279" max="11280" width="14.140625" customWidth="1"/>
    <col min="11281" max="11281" width="13.42578125" bestFit="1" customWidth="1"/>
    <col min="11282" max="11282" width="15.42578125" customWidth="1"/>
    <col min="11521" max="11521" width="22.5703125" customWidth="1"/>
    <col min="11522" max="11522" width="3.42578125" customWidth="1"/>
    <col min="11523" max="11523" width="5.140625" customWidth="1"/>
    <col min="11524" max="11524" width="4.5703125" customWidth="1"/>
    <col min="11525" max="11526" width="4" customWidth="1"/>
    <col min="11527" max="11527" width="6.140625" customWidth="1"/>
    <col min="11528" max="11528" width="7.28515625" customWidth="1"/>
    <col min="11529" max="11529" width="9.42578125" customWidth="1"/>
    <col min="11530" max="11530" width="9.5703125" bestFit="1" customWidth="1"/>
    <col min="11531" max="11531" width="12.85546875" bestFit="1" customWidth="1"/>
    <col min="11532" max="11532" width="13.42578125" customWidth="1"/>
    <col min="11533" max="11533" width="13" customWidth="1"/>
    <col min="11534" max="11534" width="12.5703125" customWidth="1"/>
    <col min="11535" max="11536" width="14.140625" customWidth="1"/>
    <col min="11537" max="11537" width="13.42578125" bestFit="1" customWidth="1"/>
    <col min="11538" max="11538" width="15.42578125" customWidth="1"/>
    <col min="11777" max="11777" width="22.5703125" customWidth="1"/>
    <col min="11778" max="11778" width="3.42578125" customWidth="1"/>
    <col min="11779" max="11779" width="5.140625" customWidth="1"/>
    <col min="11780" max="11780" width="4.5703125" customWidth="1"/>
    <col min="11781" max="11782" width="4" customWidth="1"/>
    <col min="11783" max="11783" width="6.140625" customWidth="1"/>
    <col min="11784" max="11784" width="7.28515625" customWidth="1"/>
    <col min="11785" max="11785" width="9.42578125" customWidth="1"/>
    <col min="11786" max="11786" width="9.5703125" bestFit="1" customWidth="1"/>
    <col min="11787" max="11787" width="12.85546875" bestFit="1" customWidth="1"/>
    <col min="11788" max="11788" width="13.42578125" customWidth="1"/>
    <col min="11789" max="11789" width="13" customWidth="1"/>
    <col min="11790" max="11790" width="12.5703125" customWidth="1"/>
    <col min="11791" max="11792" width="14.140625" customWidth="1"/>
    <col min="11793" max="11793" width="13.42578125" bestFit="1" customWidth="1"/>
    <col min="11794" max="11794" width="15.42578125" customWidth="1"/>
    <col min="12033" max="12033" width="22.5703125" customWidth="1"/>
    <col min="12034" max="12034" width="3.42578125" customWidth="1"/>
    <col min="12035" max="12035" width="5.140625" customWidth="1"/>
    <col min="12036" max="12036" width="4.5703125" customWidth="1"/>
    <col min="12037" max="12038" width="4" customWidth="1"/>
    <col min="12039" max="12039" width="6.140625" customWidth="1"/>
    <col min="12040" max="12040" width="7.28515625" customWidth="1"/>
    <col min="12041" max="12041" width="9.42578125" customWidth="1"/>
    <col min="12042" max="12042" width="9.5703125" bestFit="1" customWidth="1"/>
    <col min="12043" max="12043" width="12.85546875" bestFit="1" customWidth="1"/>
    <col min="12044" max="12044" width="13.42578125" customWidth="1"/>
    <col min="12045" max="12045" width="13" customWidth="1"/>
    <col min="12046" max="12046" width="12.5703125" customWidth="1"/>
    <col min="12047" max="12048" width="14.140625" customWidth="1"/>
    <col min="12049" max="12049" width="13.42578125" bestFit="1" customWidth="1"/>
    <col min="12050" max="12050" width="15.42578125" customWidth="1"/>
    <col min="12289" max="12289" width="22.5703125" customWidth="1"/>
    <col min="12290" max="12290" width="3.42578125" customWidth="1"/>
    <col min="12291" max="12291" width="5.140625" customWidth="1"/>
    <col min="12292" max="12292" width="4.5703125" customWidth="1"/>
    <col min="12293" max="12294" width="4" customWidth="1"/>
    <col min="12295" max="12295" width="6.140625" customWidth="1"/>
    <col min="12296" max="12296" width="7.28515625" customWidth="1"/>
    <col min="12297" max="12297" width="9.42578125" customWidth="1"/>
    <col min="12298" max="12298" width="9.5703125" bestFit="1" customWidth="1"/>
    <col min="12299" max="12299" width="12.85546875" bestFit="1" customWidth="1"/>
    <col min="12300" max="12300" width="13.42578125" customWidth="1"/>
    <col min="12301" max="12301" width="13" customWidth="1"/>
    <col min="12302" max="12302" width="12.5703125" customWidth="1"/>
    <col min="12303" max="12304" width="14.140625" customWidth="1"/>
    <col min="12305" max="12305" width="13.42578125" bestFit="1" customWidth="1"/>
    <col min="12306" max="12306" width="15.42578125" customWidth="1"/>
    <col min="12545" max="12545" width="22.5703125" customWidth="1"/>
    <col min="12546" max="12546" width="3.42578125" customWidth="1"/>
    <col min="12547" max="12547" width="5.140625" customWidth="1"/>
    <col min="12548" max="12548" width="4.5703125" customWidth="1"/>
    <col min="12549" max="12550" width="4" customWidth="1"/>
    <col min="12551" max="12551" width="6.140625" customWidth="1"/>
    <col min="12552" max="12552" width="7.28515625" customWidth="1"/>
    <col min="12553" max="12553" width="9.42578125" customWidth="1"/>
    <col min="12554" max="12554" width="9.5703125" bestFit="1" customWidth="1"/>
    <col min="12555" max="12555" width="12.85546875" bestFit="1" customWidth="1"/>
    <col min="12556" max="12556" width="13.42578125" customWidth="1"/>
    <col min="12557" max="12557" width="13" customWidth="1"/>
    <col min="12558" max="12558" width="12.5703125" customWidth="1"/>
    <col min="12559" max="12560" width="14.140625" customWidth="1"/>
    <col min="12561" max="12561" width="13.42578125" bestFit="1" customWidth="1"/>
    <col min="12562" max="12562" width="15.42578125" customWidth="1"/>
    <col min="12801" max="12801" width="22.5703125" customWidth="1"/>
    <col min="12802" max="12802" width="3.42578125" customWidth="1"/>
    <col min="12803" max="12803" width="5.140625" customWidth="1"/>
    <col min="12804" max="12804" width="4.5703125" customWidth="1"/>
    <col min="12805" max="12806" width="4" customWidth="1"/>
    <col min="12807" max="12807" width="6.140625" customWidth="1"/>
    <col min="12808" max="12808" width="7.28515625" customWidth="1"/>
    <col min="12809" max="12809" width="9.42578125" customWidth="1"/>
    <col min="12810" max="12810" width="9.5703125" bestFit="1" customWidth="1"/>
    <col min="12811" max="12811" width="12.85546875" bestFit="1" customWidth="1"/>
    <col min="12812" max="12812" width="13.42578125" customWidth="1"/>
    <col min="12813" max="12813" width="13" customWidth="1"/>
    <col min="12814" max="12814" width="12.5703125" customWidth="1"/>
    <col min="12815" max="12816" width="14.140625" customWidth="1"/>
    <col min="12817" max="12817" width="13.42578125" bestFit="1" customWidth="1"/>
    <col min="12818" max="12818" width="15.42578125" customWidth="1"/>
    <col min="13057" max="13057" width="22.5703125" customWidth="1"/>
    <col min="13058" max="13058" width="3.42578125" customWidth="1"/>
    <col min="13059" max="13059" width="5.140625" customWidth="1"/>
    <col min="13060" max="13060" width="4.5703125" customWidth="1"/>
    <col min="13061" max="13062" width="4" customWidth="1"/>
    <col min="13063" max="13063" width="6.140625" customWidth="1"/>
    <col min="13064" max="13064" width="7.28515625" customWidth="1"/>
    <col min="13065" max="13065" width="9.42578125" customWidth="1"/>
    <col min="13066" max="13066" width="9.5703125" bestFit="1" customWidth="1"/>
    <col min="13067" max="13067" width="12.85546875" bestFit="1" customWidth="1"/>
    <col min="13068" max="13068" width="13.42578125" customWidth="1"/>
    <col min="13069" max="13069" width="13" customWidth="1"/>
    <col min="13070" max="13070" width="12.5703125" customWidth="1"/>
    <col min="13071" max="13072" width="14.140625" customWidth="1"/>
    <col min="13073" max="13073" width="13.42578125" bestFit="1" customWidth="1"/>
    <col min="13074" max="13074" width="15.42578125" customWidth="1"/>
    <col min="13313" max="13313" width="22.5703125" customWidth="1"/>
    <col min="13314" max="13314" width="3.42578125" customWidth="1"/>
    <col min="13315" max="13315" width="5.140625" customWidth="1"/>
    <col min="13316" max="13316" width="4.5703125" customWidth="1"/>
    <col min="13317" max="13318" width="4" customWidth="1"/>
    <col min="13319" max="13319" width="6.140625" customWidth="1"/>
    <col min="13320" max="13320" width="7.28515625" customWidth="1"/>
    <col min="13321" max="13321" width="9.42578125" customWidth="1"/>
    <col min="13322" max="13322" width="9.5703125" bestFit="1" customWidth="1"/>
    <col min="13323" max="13323" width="12.85546875" bestFit="1" customWidth="1"/>
    <col min="13324" max="13324" width="13.42578125" customWidth="1"/>
    <col min="13325" max="13325" width="13" customWidth="1"/>
    <col min="13326" max="13326" width="12.5703125" customWidth="1"/>
    <col min="13327" max="13328" width="14.140625" customWidth="1"/>
    <col min="13329" max="13329" width="13.42578125" bestFit="1" customWidth="1"/>
    <col min="13330" max="13330" width="15.42578125" customWidth="1"/>
    <col min="13569" max="13569" width="22.5703125" customWidth="1"/>
    <col min="13570" max="13570" width="3.42578125" customWidth="1"/>
    <col min="13571" max="13571" width="5.140625" customWidth="1"/>
    <col min="13572" max="13572" width="4.5703125" customWidth="1"/>
    <col min="13573" max="13574" width="4" customWidth="1"/>
    <col min="13575" max="13575" width="6.140625" customWidth="1"/>
    <col min="13576" max="13576" width="7.28515625" customWidth="1"/>
    <col min="13577" max="13577" width="9.42578125" customWidth="1"/>
    <col min="13578" max="13578" width="9.5703125" bestFit="1" customWidth="1"/>
    <col min="13579" max="13579" width="12.85546875" bestFit="1" customWidth="1"/>
    <col min="13580" max="13580" width="13.42578125" customWidth="1"/>
    <col min="13581" max="13581" width="13" customWidth="1"/>
    <col min="13582" max="13582" width="12.5703125" customWidth="1"/>
    <col min="13583" max="13584" width="14.140625" customWidth="1"/>
    <col min="13585" max="13585" width="13.42578125" bestFit="1" customWidth="1"/>
    <col min="13586" max="13586" width="15.42578125" customWidth="1"/>
    <col min="13825" max="13825" width="22.5703125" customWidth="1"/>
    <col min="13826" max="13826" width="3.42578125" customWidth="1"/>
    <col min="13827" max="13827" width="5.140625" customWidth="1"/>
    <col min="13828" max="13828" width="4.5703125" customWidth="1"/>
    <col min="13829" max="13830" width="4" customWidth="1"/>
    <col min="13831" max="13831" width="6.140625" customWidth="1"/>
    <col min="13832" max="13832" width="7.28515625" customWidth="1"/>
    <col min="13833" max="13833" width="9.42578125" customWidth="1"/>
    <col min="13834" max="13834" width="9.5703125" bestFit="1" customWidth="1"/>
    <col min="13835" max="13835" width="12.85546875" bestFit="1" customWidth="1"/>
    <col min="13836" max="13836" width="13.42578125" customWidth="1"/>
    <col min="13837" max="13837" width="13" customWidth="1"/>
    <col min="13838" max="13838" width="12.5703125" customWidth="1"/>
    <col min="13839" max="13840" width="14.140625" customWidth="1"/>
    <col min="13841" max="13841" width="13.42578125" bestFit="1" customWidth="1"/>
    <col min="13842" max="13842" width="15.42578125" customWidth="1"/>
    <col min="14081" max="14081" width="22.5703125" customWidth="1"/>
    <col min="14082" max="14082" width="3.42578125" customWidth="1"/>
    <col min="14083" max="14083" width="5.140625" customWidth="1"/>
    <col min="14084" max="14084" width="4.5703125" customWidth="1"/>
    <col min="14085" max="14086" width="4" customWidth="1"/>
    <col min="14087" max="14087" width="6.140625" customWidth="1"/>
    <col min="14088" max="14088" width="7.28515625" customWidth="1"/>
    <col min="14089" max="14089" width="9.42578125" customWidth="1"/>
    <col min="14090" max="14090" width="9.5703125" bestFit="1" customWidth="1"/>
    <col min="14091" max="14091" width="12.85546875" bestFit="1" customWidth="1"/>
    <col min="14092" max="14092" width="13.42578125" customWidth="1"/>
    <col min="14093" max="14093" width="13" customWidth="1"/>
    <col min="14094" max="14094" width="12.5703125" customWidth="1"/>
    <col min="14095" max="14096" width="14.140625" customWidth="1"/>
    <col min="14097" max="14097" width="13.42578125" bestFit="1" customWidth="1"/>
    <col min="14098" max="14098" width="15.42578125" customWidth="1"/>
    <col min="14337" max="14337" width="22.5703125" customWidth="1"/>
    <col min="14338" max="14338" width="3.42578125" customWidth="1"/>
    <col min="14339" max="14339" width="5.140625" customWidth="1"/>
    <col min="14340" max="14340" width="4.5703125" customWidth="1"/>
    <col min="14341" max="14342" width="4" customWidth="1"/>
    <col min="14343" max="14343" width="6.140625" customWidth="1"/>
    <col min="14344" max="14344" width="7.28515625" customWidth="1"/>
    <col min="14345" max="14345" width="9.42578125" customWidth="1"/>
    <col min="14346" max="14346" width="9.5703125" bestFit="1" customWidth="1"/>
    <col min="14347" max="14347" width="12.85546875" bestFit="1" customWidth="1"/>
    <col min="14348" max="14348" width="13.42578125" customWidth="1"/>
    <col min="14349" max="14349" width="13" customWidth="1"/>
    <col min="14350" max="14350" width="12.5703125" customWidth="1"/>
    <col min="14351" max="14352" width="14.140625" customWidth="1"/>
    <col min="14353" max="14353" width="13.42578125" bestFit="1" customWidth="1"/>
    <col min="14354" max="14354" width="15.42578125" customWidth="1"/>
    <col min="14593" max="14593" width="22.5703125" customWidth="1"/>
    <col min="14594" max="14594" width="3.42578125" customWidth="1"/>
    <col min="14595" max="14595" width="5.140625" customWidth="1"/>
    <col min="14596" max="14596" width="4.5703125" customWidth="1"/>
    <col min="14597" max="14598" width="4" customWidth="1"/>
    <col min="14599" max="14599" width="6.140625" customWidth="1"/>
    <col min="14600" max="14600" width="7.28515625" customWidth="1"/>
    <col min="14601" max="14601" width="9.42578125" customWidth="1"/>
    <col min="14602" max="14602" width="9.5703125" bestFit="1" customWidth="1"/>
    <col min="14603" max="14603" width="12.85546875" bestFit="1" customWidth="1"/>
    <col min="14604" max="14604" width="13.42578125" customWidth="1"/>
    <col min="14605" max="14605" width="13" customWidth="1"/>
    <col min="14606" max="14606" width="12.5703125" customWidth="1"/>
    <col min="14607" max="14608" width="14.140625" customWidth="1"/>
    <col min="14609" max="14609" width="13.42578125" bestFit="1" customWidth="1"/>
    <col min="14610" max="14610" width="15.42578125" customWidth="1"/>
    <col min="14849" max="14849" width="22.5703125" customWidth="1"/>
    <col min="14850" max="14850" width="3.42578125" customWidth="1"/>
    <col min="14851" max="14851" width="5.140625" customWidth="1"/>
    <col min="14852" max="14852" width="4.5703125" customWidth="1"/>
    <col min="14853" max="14854" width="4" customWidth="1"/>
    <col min="14855" max="14855" width="6.140625" customWidth="1"/>
    <col min="14856" max="14856" width="7.28515625" customWidth="1"/>
    <col min="14857" max="14857" width="9.42578125" customWidth="1"/>
    <col min="14858" max="14858" width="9.5703125" bestFit="1" customWidth="1"/>
    <col min="14859" max="14859" width="12.85546875" bestFit="1" customWidth="1"/>
    <col min="14860" max="14860" width="13.42578125" customWidth="1"/>
    <col min="14861" max="14861" width="13" customWidth="1"/>
    <col min="14862" max="14862" width="12.5703125" customWidth="1"/>
    <col min="14863" max="14864" width="14.140625" customWidth="1"/>
    <col min="14865" max="14865" width="13.42578125" bestFit="1" customWidth="1"/>
    <col min="14866" max="14866" width="15.42578125" customWidth="1"/>
    <col min="15105" max="15105" width="22.5703125" customWidth="1"/>
    <col min="15106" max="15106" width="3.42578125" customWidth="1"/>
    <col min="15107" max="15107" width="5.140625" customWidth="1"/>
    <col min="15108" max="15108" width="4.5703125" customWidth="1"/>
    <col min="15109" max="15110" width="4" customWidth="1"/>
    <col min="15111" max="15111" width="6.140625" customWidth="1"/>
    <col min="15112" max="15112" width="7.28515625" customWidth="1"/>
    <col min="15113" max="15113" width="9.42578125" customWidth="1"/>
    <col min="15114" max="15114" width="9.5703125" bestFit="1" customWidth="1"/>
    <col min="15115" max="15115" width="12.85546875" bestFit="1" customWidth="1"/>
    <col min="15116" max="15116" width="13.42578125" customWidth="1"/>
    <col min="15117" max="15117" width="13" customWidth="1"/>
    <col min="15118" max="15118" width="12.5703125" customWidth="1"/>
    <col min="15119" max="15120" width="14.140625" customWidth="1"/>
    <col min="15121" max="15121" width="13.42578125" bestFit="1" customWidth="1"/>
    <col min="15122" max="15122" width="15.42578125" customWidth="1"/>
    <col min="15361" max="15361" width="22.5703125" customWidth="1"/>
    <col min="15362" max="15362" width="3.42578125" customWidth="1"/>
    <col min="15363" max="15363" width="5.140625" customWidth="1"/>
    <col min="15364" max="15364" width="4.5703125" customWidth="1"/>
    <col min="15365" max="15366" width="4" customWidth="1"/>
    <col min="15367" max="15367" width="6.140625" customWidth="1"/>
    <col min="15368" max="15368" width="7.28515625" customWidth="1"/>
    <col min="15369" max="15369" width="9.42578125" customWidth="1"/>
    <col min="15370" max="15370" width="9.5703125" bestFit="1" customWidth="1"/>
    <col min="15371" max="15371" width="12.85546875" bestFit="1" customWidth="1"/>
    <col min="15372" max="15372" width="13.42578125" customWidth="1"/>
    <col min="15373" max="15373" width="13" customWidth="1"/>
    <col min="15374" max="15374" width="12.5703125" customWidth="1"/>
    <col min="15375" max="15376" width="14.140625" customWidth="1"/>
    <col min="15377" max="15377" width="13.42578125" bestFit="1" customWidth="1"/>
    <col min="15378" max="15378" width="15.42578125" customWidth="1"/>
    <col min="15617" max="15617" width="22.5703125" customWidth="1"/>
    <col min="15618" max="15618" width="3.42578125" customWidth="1"/>
    <col min="15619" max="15619" width="5.140625" customWidth="1"/>
    <col min="15620" max="15620" width="4.5703125" customWidth="1"/>
    <col min="15621" max="15622" width="4" customWidth="1"/>
    <col min="15623" max="15623" width="6.140625" customWidth="1"/>
    <col min="15624" max="15624" width="7.28515625" customWidth="1"/>
    <col min="15625" max="15625" width="9.42578125" customWidth="1"/>
    <col min="15626" max="15626" width="9.5703125" bestFit="1" customWidth="1"/>
    <col min="15627" max="15627" width="12.85546875" bestFit="1" customWidth="1"/>
    <col min="15628" max="15628" width="13.42578125" customWidth="1"/>
    <col min="15629" max="15629" width="13" customWidth="1"/>
    <col min="15630" max="15630" width="12.5703125" customWidth="1"/>
    <col min="15631" max="15632" width="14.140625" customWidth="1"/>
    <col min="15633" max="15633" width="13.42578125" bestFit="1" customWidth="1"/>
    <col min="15634" max="15634" width="15.42578125" customWidth="1"/>
    <col min="15873" max="15873" width="22.5703125" customWidth="1"/>
    <col min="15874" max="15874" width="3.42578125" customWidth="1"/>
    <col min="15875" max="15875" width="5.140625" customWidth="1"/>
    <col min="15876" max="15876" width="4.5703125" customWidth="1"/>
    <col min="15877" max="15878" width="4" customWidth="1"/>
    <col min="15879" max="15879" width="6.140625" customWidth="1"/>
    <col min="15880" max="15880" width="7.28515625" customWidth="1"/>
    <col min="15881" max="15881" width="9.42578125" customWidth="1"/>
    <col min="15882" max="15882" width="9.5703125" bestFit="1" customWidth="1"/>
    <col min="15883" max="15883" width="12.85546875" bestFit="1" customWidth="1"/>
    <col min="15884" max="15884" width="13.42578125" customWidth="1"/>
    <col min="15885" max="15885" width="13" customWidth="1"/>
    <col min="15886" max="15886" width="12.5703125" customWidth="1"/>
    <col min="15887" max="15888" width="14.140625" customWidth="1"/>
    <col min="15889" max="15889" width="13.42578125" bestFit="1" customWidth="1"/>
    <col min="15890" max="15890" width="15.42578125" customWidth="1"/>
    <col min="16129" max="16129" width="22.5703125" customWidth="1"/>
    <col min="16130" max="16130" width="3.42578125" customWidth="1"/>
    <col min="16131" max="16131" width="5.140625" customWidth="1"/>
    <col min="16132" max="16132" width="4.5703125" customWidth="1"/>
    <col min="16133" max="16134" width="4" customWidth="1"/>
    <col min="16135" max="16135" width="6.140625" customWidth="1"/>
    <col min="16136" max="16136" width="7.28515625" customWidth="1"/>
    <col min="16137" max="16137" width="9.42578125" customWidth="1"/>
    <col min="16138" max="16138" width="9.5703125" bestFit="1" customWidth="1"/>
    <col min="16139" max="16139" width="12.85546875" bestFit="1" customWidth="1"/>
    <col min="16140" max="16140" width="13.42578125" customWidth="1"/>
    <col min="16141" max="16141" width="13" customWidth="1"/>
    <col min="16142" max="16142" width="12.5703125" customWidth="1"/>
    <col min="16143" max="16144" width="14.140625" customWidth="1"/>
    <col min="16145" max="16145" width="13.42578125" bestFit="1" customWidth="1"/>
    <col min="16146" max="16146" width="15.42578125" customWidth="1"/>
  </cols>
  <sheetData>
    <row r="1" spans="1:21" ht="15" customHeight="1" x14ac:dyDescent="0.25">
      <c r="A1" s="40" t="s">
        <v>26</v>
      </c>
      <c r="B1" s="1"/>
      <c r="C1" s="2"/>
      <c r="D1" s="2"/>
      <c r="E1" s="2"/>
      <c r="F1" s="2"/>
      <c r="G1" s="2"/>
      <c r="H1" s="3"/>
      <c r="I1" s="4"/>
      <c r="J1" s="4"/>
      <c r="K1" s="4"/>
      <c r="L1" s="5" t="s">
        <v>0</v>
      </c>
      <c r="M1" s="5"/>
      <c r="N1" s="6"/>
      <c r="O1" s="6"/>
      <c r="P1" s="7"/>
      <c r="Q1" s="8"/>
      <c r="R1" s="9"/>
    </row>
    <row r="2" spans="1:21" ht="12.75" customHeight="1" thickBot="1" x14ac:dyDescent="0.3">
      <c r="A2" s="26" t="s">
        <v>25</v>
      </c>
      <c r="B2" s="27"/>
      <c r="C2" s="28"/>
      <c r="D2" s="28"/>
      <c r="E2" s="28"/>
      <c r="F2" s="28"/>
      <c r="G2" s="28"/>
      <c r="I2" s="29"/>
      <c r="J2" s="29"/>
      <c r="K2" s="29"/>
      <c r="L2" s="94" t="s">
        <v>61</v>
      </c>
      <c r="M2" s="94"/>
      <c r="N2" s="30"/>
      <c r="O2" s="30"/>
      <c r="P2" s="31"/>
      <c r="Q2" s="30"/>
      <c r="R2" s="32"/>
    </row>
    <row r="3" spans="1:21" s="10" customFormat="1" ht="21" customHeight="1" thickBot="1" x14ac:dyDescent="0.3">
      <c r="A3" s="80" t="s">
        <v>2</v>
      </c>
      <c r="B3" s="82" t="s">
        <v>3</v>
      </c>
      <c r="C3" s="84" t="s">
        <v>4</v>
      </c>
      <c r="D3" s="86" t="s">
        <v>5</v>
      </c>
      <c r="E3" s="86"/>
      <c r="F3" s="88" t="s">
        <v>6</v>
      </c>
      <c r="G3" s="90" t="s">
        <v>7</v>
      </c>
      <c r="H3" s="92" t="s">
        <v>8</v>
      </c>
      <c r="I3" s="77" t="s">
        <v>9</v>
      </c>
      <c r="J3" s="78"/>
      <c r="K3" s="78"/>
      <c r="L3" s="78"/>
      <c r="M3" s="78"/>
      <c r="N3" s="78"/>
      <c r="O3" s="78"/>
      <c r="P3" s="78"/>
      <c r="Q3" s="78"/>
      <c r="R3" s="79"/>
    </row>
    <row r="4" spans="1:21" s="10" customFormat="1" ht="15.75" customHeight="1" thickBot="1" x14ac:dyDescent="0.3">
      <c r="A4" s="81"/>
      <c r="B4" s="83"/>
      <c r="C4" s="85"/>
      <c r="D4" s="87"/>
      <c r="E4" s="87"/>
      <c r="F4" s="89"/>
      <c r="G4" s="91"/>
      <c r="H4" s="93"/>
      <c r="I4" s="36" t="s">
        <v>10</v>
      </c>
      <c r="J4" s="36" t="s">
        <v>11</v>
      </c>
      <c r="K4" s="36" t="s">
        <v>20</v>
      </c>
      <c r="L4" s="36" t="s">
        <v>21</v>
      </c>
      <c r="M4" s="36" t="s">
        <v>22</v>
      </c>
      <c r="N4" s="36" t="s">
        <v>23</v>
      </c>
      <c r="O4" s="36" t="s">
        <v>12</v>
      </c>
      <c r="P4" s="36" t="s">
        <v>24</v>
      </c>
      <c r="Q4" s="36" t="s">
        <v>13</v>
      </c>
      <c r="R4" s="37" t="s">
        <v>14</v>
      </c>
    </row>
    <row r="5" spans="1:21" s="11" customFormat="1" ht="14.25" customHeight="1" thickBot="1" x14ac:dyDescent="0.3">
      <c r="A5" s="51" t="s">
        <v>15</v>
      </c>
      <c r="B5" s="33"/>
      <c r="C5" s="33"/>
      <c r="D5" s="33"/>
      <c r="E5" s="33"/>
      <c r="F5" s="33"/>
      <c r="G5" s="33"/>
      <c r="H5" s="34"/>
      <c r="I5" s="35" t="str">
        <f>IF(E5=6,(G5*H5*0.222)," ")</f>
        <v xml:space="preserve"> </v>
      </c>
      <c r="J5" s="35" t="str">
        <f>IF(E5=8,(H5*G5*0.395)," ")</f>
        <v xml:space="preserve"> </v>
      </c>
      <c r="K5" s="35" t="str">
        <f>IF(E5=10,(G5*H5*0.617)," ")</f>
        <v xml:space="preserve"> </v>
      </c>
      <c r="L5" s="35" t="str">
        <f>IF(E5=12,(H5*G5*0.888)," ")</f>
        <v xml:space="preserve"> </v>
      </c>
      <c r="M5" s="35" t="str">
        <f>IF(E5=14,(H5*G5*1.208)," ")</f>
        <v xml:space="preserve"> </v>
      </c>
      <c r="N5" s="35" t="str">
        <f>IF(E5=16,(H5*G5*1.578)," ")</f>
        <v xml:space="preserve"> </v>
      </c>
      <c r="O5" s="35" t="str">
        <f>IF(E5=20,(H5*G5*2.466)," ")</f>
        <v xml:space="preserve"> </v>
      </c>
      <c r="P5" s="35" t="str">
        <f>IF(E5=25,(H5*G5*3.854)," ")</f>
        <v xml:space="preserve"> </v>
      </c>
      <c r="Q5" s="35" t="str">
        <f>IF(E5=32,(H5*G5*6.314)," ")</f>
        <v xml:space="preserve"> </v>
      </c>
      <c r="R5" s="35" t="str">
        <f>IF(E5=40,(H5*G5*9.866)," ")</f>
        <v xml:space="preserve"> </v>
      </c>
    </row>
    <row r="6" spans="1:21" s="11" customFormat="1" ht="12" customHeight="1" thickBot="1" x14ac:dyDescent="0.3">
      <c r="A6" s="49" t="s">
        <v>62</v>
      </c>
      <c r="B6" s="39"/>
      <c r="C6" s="38"/>
      <c r="D6" s="13"/>
      <c r="E6" s="13"/>
      <c r="F6" s="12"/>
      <c r="G6" s="12"/>
      <c r="H6" s="14"/>
      <c r="I6" s="35" t="str">
        <f t="shared" ref="I6:I12" si="0">IF(E6=6,(G6*H6*0.222)," ")</f>
        <v xml:space="preserve"> </v>
      </c>
      <c r="J6" s="35" t="str">
        <f t="shared" ref="J6:J12" si="1">IF(E6=8,(H6*G6*0.395)," ")</f>
        <v xml:space="preserve"> </v>
      </c>
      <c r="K6" s="35" t="str">
        <f t="shared" ref="K6:K12" si="2">IF(E6=10,(G6*H6*0.617)," ")</f>
        <v xml:space="preserve"> </v>
      </c>
      <c r="L6" s="35" t="str">
        <f t="shared" ref="L6:L12" si="3">IF(E6=12,(H6*G6*0.888)," ")</f>
        <v xml:space="preserve"> </v>
      </c>
      <c r="M6" s="35" t="str">
        <f t="shared" ref="M6:M12" si="4">IF(E6=14,(H6*G6*1.208)," ")</f>
        <v xml:space="preserve"> </v>
      </c>
      <c r="N6" s="35" t="str">
        <f t="shared" ref="N6:N12" si="5">IF(E6=16,(H6*G6*1.578)," ")</f>
        <v xml:space="preserve"> </v>
      </c>
      <c r="O6" s="35" t="str">
        <f t="shared" ref="O6:O12" si="6">IF(E6=20,(H6*G6*2.466)," ")</f>
        <v xml:space="preserve"> </v>
      </c>
      <c r="P6" s="35" t="str">
        <f t="shared" ref="P6:P12" si="7">IF(E6=25,(H6*G6*3.854)," ")</f>
        <v xml:space="preserve"> </v>
      </c>
      <c r="Q6" s="35" t="str">
        <f t="shared" ref="Q6:Q12" si="8">IF(E6=32,(H6*G6*6.314)," ")</f>
        <v xml:space="preserve"> </v>
      </c>
      <c r="R6" s="35" t="str">
        <f t="shared" ref="R6:R12" si="9">IF(E6=40,(H6*G6*9.866)," ")</f>
        <v xml:space="preserve"> </v>
      </c>
    </row>
    <row r="7" spans="1:21" s="11" customFormat="1" ht="12" customHeight="1" x14ac:dyDescent="0.25">
      <c r="A7" s="45"/>
      <c r="B7" s="41"/>
      <c r="C7" s="12">
        <v>3</v>
      </c>
      <c r="D7" s="13" t="s">
        <v>16</v>
      </c>
      <c r="E7" s="52">
        <v>16</v>
      </c>
      <c r="F7" s="12">
        <v>1</v>
      </c>
      <c r="G7" s="12">
        <f t="shared" ref="G7:G11" si="10">F7*C7</f>
        <v>3</v>
      </c>
      <c r="H7" s="14">
        <v>5.24</v>
      </c>
      <c r="I7" s="35" t="str">
        <f t="shared" si="0"/>
        <v xml:space="preserve"> </v>
      </c>
      <c r="J7" s="35" t="str">
        <f t="shared" si="1"/>
        <v xml:space="preserve"> </v>
      </c>
      <c r="K7" s="35" t="str">
        <f t="shared" si="2"/>
        <v xml:space="preserve"> </v>
      </c>
      <c r="L7" s="35" t="str">
        <f t="shared" si="3"/>
        <v xml:space="preserve"> </v>
      </c>
      <c r="M7" s="35" t="str">
        <f t="shared" si="4"/>
        <v xml:space="preserve"> </v>
      </c>
      <c r="N7" s="35">
        <f t="shared" si="5"/>
        <v>24.806160000000002</v>
      </c>
      <c r="O7" s="35" t="str">
        <f t="shared" si="6"/>
        <v xml:space="preserve"> </v>
      </c>
      <c r="P7" s="35" t="str">
        <f t="shared" si="7"/>
        <v xml:space="preserve"> </v>
      </c>
      <c r="Q7" s="35" t="str">
        <f t="shared" si="8"/>
        <v xml:space="preserve"> </v>
      </c>
      <c r="R7" s="35" t="str">
        <f t="shared" si="9"/>
        <v xml:space="preserve"> </v>
      </c>
    </row>
    <row r="8" spans="1:21" s="11" customFormat="1" ht="12" customHeight="1" x14ac:dyDescent="0.25">
      <c r="A8" s="45"/>
      <c r="B8" s="12"/>
      <c r="C8" s="12">
        <v>3</v>
      </c>
      <c r="D8" s="13" t="s">
        <v>16</v>
      </c>
      <c r="E8" s="52">
        <v>16</v>
      </c>
      <c r="F8" s="12">
        <v>1</v>
      </c>
      <c r="G8" s="12">
        <f t="shared" si="10"/>
        <v>3</v>
      </c>
      <c r="H8" s="14">
        <v>4.43</v>
      </c>
      <c r="I8" s="35" t="str">
        <f t="shared" si="0"/>
        <v xml:space="preserve"> </v>
      </c>
      <c r="J8" s="35" t="str">
        <f t="shared" si="1"/>
        <v xml:space="preserve"> </v>
      </c>
      <c r="K8" s="35" t="str">
        <f t="shared" si="2"/>
        <v xml:space="preserve"> </v>
      </c>
      <c r="L8" s="35" t="str">
        <f t="shared" si="3"/>
        <v xml:space="preserve"> </v>
      </c>
      <c r="M8" s="35" t="str">
        <f t="shared" si="4"/>
        <v xml:space="preserve"> </v>
      </c>
      <c r="N8" s="35">
        <f t="shared" si="5"/>
        <v>20.971619999999998</v>
      </c>
      <c r="O8" s="35" t="str">
        <f t="shared" si="6"/>
        <v xml:space="preserve"> </v>
      </c>
      <c r="P8" s="35" t="str">
        <f t="shared" si="7"/>
        <v xml:space="preserve"> </v>
      </c>
      <c r="Q8" s="35" t="str">
        <f t="shared" si="8"/>
        <v xml:space="preserve"> </v>
      </c>
      <c r="R8" s="35" t="str">
        <f t="shared" si="9"/>
        <v xml:space="preserve"> </v>
      </c>
    </row>
    <row r="9" spans="1:21" s="11" customFormat="1" ht="12" customHeight="1" x14ac:dyDescent="0.25">
      <c r="A9" s="45"/>
      <c r="B9" s="41"/>
      <c r="C9" s="12">
        <v>33</v>
      </c>
      <c r="D9" s="13" t="s">
        <v>16</v>
      </c>
      <c r="E9" s="52">
        <v>6</v>
      </c>
      <c r="F9" s="12">
        <v>1</v>
      </c>
      <c r="G9" s="12">
        <f t="shared" si="10"/>
        <v>33</v>
      </c>
      <c r="H9" s="14">
        <v>0.55000000000000004</v>
      </c>
      <c r="I9" s="35">
        <f t="shared" si="0"/>
        <v>4.0293000000000001</v>
      </c>
      <c r="J9" s="35" t="str">
        <f t="shared" si="1"/>
        <v xml:space="preserve"> </v>
      </c>
      <c r="K9" s="35" t="str">
        <f t="shared" si="2"/>
        <v xml:space="preserve"> </v>
      </c>
      <c r="L9" s="35" t="str">
        <f t="shared" si="3"/>
        <v xml:space="preserve"> </v>
      </c>
      <c r="M9" s="35" t="str">
        <f t="shared" si="4"/>
        <v xml:space="preserve"> </v>
      </c>
      <c r="N9" s="35" t="str">
        <f t="shared" si="5"/>
        <v xml:space="preserve"> </v>
      </c>
      <c r="O9" s="35" t="str">
        <f t="shared" si="6"/>
        <v xml:space="preserve"> </v>
      </c>
      <c r="P9" s="35" t="str">
        <f t="shared" si="7"/>
        <v xml:space="preserve"> </v>
      </c>
      <c r="Q9" s="35" t="str">
        <f t="shared" si="8"/>
        <v xml:space="preserve"> </v>
      </c>
      <c r="R9" s="35" t="str">
        <f t="shared" si="9"/>
        <v xml:space="preserve"> </v>
      </c>
    </row>
    <row r="10" spans="1:21" s="11" customFormat="1" ht="12" customHeight="1" x14ac:dyDescent="0.25">
      <c r="A10" s="45"/>
      <c r="B10" s="12"/>
      <c r="C10" s="12">
        <v>3</v>
      </c>
      <c r="D10" s="13" t="s">
        <v>16</v>
      </c>
      <c r="E10" s="52">
        <v>12</v>
      </c>
      <c r="F10" s="12">
        <v>1</v>
      </c>
      <c r="G10" s="12">
        <f t="shared" si="10"/>
        <v>3</v>
      </c>
      <c r="H10" s="14">
        <v>3.69</v>
      </c>
      <c r="I10" s="35" t="str">
        <f t="shared" si="0"/>
        <v xml:space="preserve"> </v>
      </c>
      <c r="J10" s="35" t="str">
        <f t="shared" si="1"/>
        <v xml:space="preserve"> </v>
      </c>
      <c r="K10" s="35" t="str">
        <f t="shared" si="2"/>
        <v xml:space="preserve"> </v>
      </c>
      <c r="L10" s="35">
        <f t="shared" si="3"/>
        <v>9.8301600000000011</v>
      </c>
      <c r="M10" s="35" t="str">
        <f t="shared" si="4"/>
        <v xml:space="preserve"> </v>
      </c>
      <c r="N10" s="35" t="str">
        <f t="shared" si="5"/>
        <v xml:space="preserve"> </v>
      </c>
      <c r="O10" s="35" t="str">
        <f t="shared" si="6"/>
        <v xml:space="preserve"> </v>
      </c>
      <c r="P10" s="35" t="str">
        <f t="shared" si="7"/>
        <v xml:space="preserve"> </v>
      </c>
      <c r="Q10" s="35" t="str">
        <f t="shared" si="8"/>
        <v xml:space="preserve"> </v>
      </c>
      <c r="R10" s="35" t="str">
        <f t="shared" si="9"/>
        <v xml:space="preserve"> </v>
      </c>
    </row>
    <row r="11" spans="1:21" s="11" customFormat="1" ht="12" customHeight="1" x14ac:dyDescent="0.25">
      <c r="A11" s="45"/>
      <c r="B11" s="41"/>
      <c r="C11" s="12">
        <v>33</v>
      </c>
      <c r="D11" s="13" t="s">
        <v>16</v>
      </c>
      <c r="E11" s="52">
        <v>6</v>
      </c>
      <c r="F11" s="12">
        <v>1</v>
      </c>
      <c r="G11" s="12">
        <f t="shared" si="10"/>
        <v>33</v>
      </c>
      <c r="H11" s="14">
        <v>1.38</v>
      </c>
      <c r="I11" s="35">
        <f t="shared" si="0"/>
        <v>10.10988</v>
      </c>
      <c r="J11" s="35" t="str">
        <f t="shared" si="1"/>
        <v xml:space="preserve"> </v>
      </c>
      <c r="K11" s="35" t="str">
        <f t="shared" si="2"/>
        <v xml:space="preserve"> </v>
      </c>
      <c r="L11" s="35" t="str">
        <f t="shared" si="3"/>
        <v xml:space="preserve"> </v>
      </c>
      <c r="M11" s="35" t="str">
        <f t="shared" si="4"/>
        <v xml:space="preserve"> </v>
      </c>
      <c r="N11" s="35" t="str">
        <f t="shared" si="5"/>
        <v xml:space="preserve"> </v>
      </c>
      <c r="O11" s="35" t="str">
        <f t="shared" si="6"/>
        <v xml:space="preserve"> </v>
      </c>
      <c r="P11" s="35" t="str">
        <f t="shared" si="7"/>
        <v xml:space="preserve"> </v>
      </c>
      <c r="Q11" s="35" t="str">
        <f t="shared" si="8"/>
        <v xml:space="preserve"> </v>
      </c>
      <c r="R11" s="35" t="str">
        <f t="shared" si="9"/>
        <v xml:space="preserve"> </v>
      </c>
    </row>
    <row r="12" spans="1:21" s="11" customFormat="1" ht="12" customHeight="1" thickBot="1" x14ac:dyDescent="0.3">
      <c r="A12" s="53"/>
      <c r="B12" s="15"/>
      <c r="C12" s="15"/>
      <c r="D12" s="16"/>
      <c r="E12" s="16"/>
      <c r="F12" s="15"/>
      <c r="G12" s="15"/>
      <c r="H12" s="42"/>
      <c r="I12" s="35" t="str">
        <f t="shared" si="0"/>
        <v xml:space="preserve"> </v>
      </c>
      <c r="J12" s="35" t="str">
        <f t="shared" si="1"/>
        <v xml:space="preserve"> </v>
      </c>
      <c r="K12" s="35" t="str">
        <f t="shared" si="2"/>
        <v xml:space="preserve"> </v>
      </c>
      <c r="L12" s="35" t="str">
        <f t="shared" si="3"/>
        <v xml:space="preserve"> </v>
      </c>
      <c r="M12" s="35" t="str">
        <f t="shared" si="4"/>
        <v xml:space="preserve"> </v>
      </c>
      <c r="N12" s="35" t="str">
        <f t="shared" si="5"/>
        <v xml:space="preserve"> </v>
      </c>
      <c r="O12" s="35" t="str">
        <f t="shared" si="6"/>
        <v xml:space="preserve"> </v>
      </c>
      <c r="P12" s="35" t="str">
        <f t="shared" si="7"/>
        <v xml:space="preserve"> </v>
      </c>
      <c r="Q12" s="35" t="str">
        <f t="shared" si="8"/>
        <v xml:space="preserve"> </v>
      </c>
      <c r="R12" s="35" t="str">
        <f t="shared" si="9"/>
        <v xml:space="preserve"> </v>
      </c>
    </row>
    <row r="13" spans="1:21" ht="17.25" customHeight="1" x14ac:dyDescent="0.25">
      <c r="A13" s="68" t="s">
        <v>17</v>
      </c>
      <c r="B13" s="69"/>
      <c r="C13" s="69"/>
      <c r="D13" s="69"/>
      <c r="E13" s="69"/>
      <c r="F13" s="69"/>
      <c r="G13" s="69"/>
      <c r="H13" s="70"/>
      <c r="I13" s="48">
        <v>0.222</v>
      </c>
      <c r="J13" s="17">
        <v>0.39500000000000002</v>
      </c>
      <c r="K13" s="17">
        <v>0.61699999999999999</v>
      </c>
      <c r="L13" s="17">
        <v>0.88800000000000001</v>
      </c>
      <c r="M13" s="17">
        <v>1.208</v>
      </c>
      <c r="N13" s="17">
        <v>1.5780000000000001</v>
      </c>
      <c r="O13" s="17">
        <v>2.4660000000000002</v>
      </c>
      <c r="P13" s="17">
        <v>3.8540000000000001</v>
      </c>
      <c r="Q13" s="17">
        <v>6.3140000000000001</v>
      </c>
      <c r="R13" s="17">
        <v>9.8659999999999997</v>
      </c>
      <c r="T13" s="43"/>
      <c r="U13" s="43"/>
    </row>
    <row r="14" spans="1:21" ht="15" customHeight="1" thickBot="1" x14ac:dyDescent="0.3">
      <c r="A14" s="71" t="s">
        <v>18</v>
      </c>
      <c r="B14" s="72"/>
      <c r="C14" s="72"/>
      <c r="D14" s="72"/>
      <c r="E14" s="72"/>
      <c r="F14" s="72"/>
      <c r="G14" s="72"/>
      <c r="H14" s="73"/>
      <c r="I14" s="47">
        <f>SUM(I5:I12)</f>
        <v>14.13918</v>
      </c>
      <c r="J14" s="47">
        <f t="shared" ref="J14:R14" si="11">SUM(J5:J12)</f>
        <v>0</v>
      </c>
      <c r="K14" s="47">
        <f t="shared" si="11"/>
        <v>0</v>
      </c>
      <c r="L14" s="47">
        <f t="shared" si="11"/>
        <v>9.8301600000000011</v>
      </c>
      <c r="M14" s="47">
        <f t="shared" si="11"/>
        <v>0</v>
      </c>
      <c r="N14" s="47">
        <f t="shared" si="11"/>
        <v>45.77778</v>
      </c>
      <c r="O14" s="47">
        <f t="shared" si="11"/>
        <v>0</v>
      </c>
      <c r="P14" s="47">
        <f t="shared" si="11"/>
        <v>0</v>
      </c>
      <c r="Q14" s="47">
        <f t="shared" si="11"/>
        <v>0</v>
      </c>
      <c r="R14" s="47">
        <f t="shared" si="11"/>
        <v>0</v>
      </c>
      <c r="T14" s="43"/>
      <c r="U14" s="43"/>
    </row>
    <row r="15" spans="1:21" s="19" customFormat="1" ht="16.5" customHeight="1" thickBot="1" x14ac:dyDescent="0.25">
      <c r="A15" s="74" t="s">
        <v>19</v>
      </c>
      <c r="B15" s="75"/>
      <c r="C15" s="75"/>
      <c r="D15" s="75"/>
      <c r="E15" s="75"/>
      <c r="F15" s="75"/>
      <c r="G15" s="75"/>
      <c r="H15" s="76"/>
      <c r="I15" s="25"/>
      <c r="J15" s="18"/>
      <c r="K15" s="18"/>
      <c r="L15" s="18"/>
      <c r="M15" s="18"/>
      <c r="N15" s="18"/>
      <c r="O15" s="18"/>
      <c r="P15" s="25"/>
      <c r="Q15" s="25"/>
      <c r="R15" s="44">
        <f>(SUM(I14:R14))</f>
        <v>69.747119999999995</v>
      </c>
      <c r="T15" s="50"/>
      <c r="U15" s="50"/>
    </row>
    <row r="16" spans="1:21" s="19" customFormat="1" ht="16.5" customHeight="1" x14ac:dyDescent="0.2">
      <c r="A16" s="56"/>
      <c r="B16" s="56"/>
      <c r="C16" s="56"/>
      <c r="D16" s="56"/>
      <c r="E16" s="56"/>
      <c r="F16" s="56"/>
      <c r="G16" s="56"/>
      <c r="H16" s="56"/>
      <c r="I16" s="60"/>
      <c r="J16" s="61"/>
      <c r="K16" s="61"/>
      <c r="L16" s="61"/>
      <c r="M16" s="61"/>
      <c r="N16" s="61"/>
      <c r="O16" s="61"/>
      <c r="P16" s="60"/>
      <c r="Q16" s="60"/>
      <c r="R16" s="62"/>
      <c r="T16" s="50"/>
      <c r="U16" s="50"/>
    </row>
    <row r="17" spans="1:21" ht="15.75" thickBot="1" x14ac:dyDescent="0.3"/>
    <row r="18" spans="1:21" s="10" customFormat="1" ht="21" customHeight="1" thickBot="1" x14ac:dyDescent="0.3">
      <c r="A18" s="80" t="s">
        <v>2</v>
      </c>
      <c r="B18" s="82" t="s">
        <v>3</v>
      </c>
      <c r="C18" s="84" t="s">
        <v>4</v>
      </c>
      <c r="D18" s="86" t="s">
        <v>5</v>
      </c>
      <c r="E18" s="86"/>
      <c r="F18" s="88" t="s">
        <v>6</v>
      </c>
      <c r="G18" s="90" t="s">
        <v>7</v>
      </c>
      <c r="H18" s="92" t="s">
        <v>8</v>
      </c>
      <c r="I18" s="77" t="s">
        <v>9</v>
      </c>
      <c r="J18" s="78"/>
      <c r="K18" s="78"/>
      <c r="L18" s="78"/>
      <c r="M18" s="78"/>
      <c r="N18" s="78"/>
      <c r="O18" s="78"/>
      <c r="P18" s="78"/>
      <c r="Q18" s="78"/>
      <c r="R18" s="79"/>
    </row>
    <row r="19" spans="1:21" s="10" customFormat="1" ht="15.75" customHeight="1" thickBot="1" x14ac:dyDescent="0.3">
      <c r="A19" s="81"/>
      <c r="B19" s="83"/>
      <c r="C19" s="85"/>
      <c r="D19" s="87"/>
      <c r="E19" s="87"/>
      <c r="F19" s="89"/>
      <c r="G19" s="91"/>
      <c r="H19" s="93"/>
      <c r="I19" s="36" t="s">
        <v>10</v>
      </c>
      <c r="J19" s="36" t="s">
        <v>11</v>
      </c>
      <c r="K19" s="36" t="s">
        <v>20</v>
      </c>
      <c r="L19" s="36" t="s">
        <v>21</v>
      </c>
      <c r="M19" s="36" t="s">
        <v>22</v>
      </c>
      <c r="N19" s="36" t="s">
        <v>23</v>
      </c>
      <c r="O19" s="36" t="s">
        <v>12</v>
      </c>
      <c r="P19" s="36" t="s">
        <v>24</v>
      </c>
      <c r="Q19" s="36" t="s">
        <v>13</v>
      </c>
      <c r="R19" s="37" t="s">
        <v>14</v>
      </c>
    </row>
    <row r="20" spans="1:21" s="11" customFormat="1" ht="14.25" customHeight="1" thickBot="1" x14ac:dyDescent="0.3">
      <c r="A20" s="51" t="s">
        <v>15</v>
      </c>
      <c r="B20" s="33"/>
      <c r="C20" s="33"/>
      <c r="D20" s="33"/>
      <c r="E20" s="33"/>
      <c r="F20" s="33"/>
      <c r="G20" s="33"/>
      <c r="H20" s="34"/>
      <c r="I20" s="35" t="str">
        <f>IF(E20=6,(G20*H20*0.222)," ")</f>
        <v xml:space="preserve"> </v>
      </c>
      <c r="J20" s="35" t="str">
        <f>IF(E20=8,(H20*G20*0.395)," ")</f>
        <v xml:space="preserve"> </v>
      </c>
      <c r="K20" s="35" t="str">
        <f>IF(E20=10,(G20*H20*0.617)," ")</f>
        <v xml:space="preserve"> </v>
      </c>
      <c r="L20" s="35" t="str">
        <f>IF(E20=12,(H20*G20*0.888)," ")</f>
        <v xml:space="preserve"> </v>
      </c>
      <c r="M20" s="35" t="str">
        <f>IF(E20=14,(H20*G20*1.208)," ")</f>
        <v xml:space="preserve"> </v>
      </c>
      <c r="N20" s="35" t="str">
        <f>IF(E20=16,(H20*G20*1.578)," ")</f>
        <v xml:space="preserve"> </v>
      </c>
      <c r="O20" s="35" t="str">
        <f>IF(E20=20,(H20*G20*2.466)," ")</f>
        <v xml:space="preserve"> </v>
      </c>
      <c r="P20" s="35" t="str">
        <f>IF(E20=25,(H20*G20*3.854)," ")</f>
        <v xml:space="preserve"> </v>
      </c>
      <c r="Q20" s="35" t="str">
        <f>IF(E20=32,(H20*G20*6.314)," ")</f>
        <v xml:space="preserve"> </v>
      </c>
      <c r="R20" s="35" t="str">
        <f>IF(E20=40,(H20*G20*9.866)," ")</f>
        <v xml:space="preserve"> </v>
      </c>
    </row>
    <row r="21" spans="1:21" s="11" customFormat="1" ht="12" customHeight="1" thickBot="1" x14ac:dyDescent="0.3">
      <c r="A21" s="49" t="s">
        <v>63</v>
      </c>
      <c r="B21" s="39"/>
      <c r="C21" s="38"/>
      <c r="D21" s="13"/>
      <c r="E21" s="13"/>
      <c r="F21" s="12"/>
      <c r="G21" s="12"/>
      <c r="H21" s="14"/>
      <c r="I21" s="35" t="str">
        <f t="shared" ref="I21:I27" si="12">IF(E21=6,(G21*H21*0.222)," ")</f>
        <v xml:space="preserve"> </v>
      </c>
      <c r="J21" s="35" t="str">
        <f t="shared" ref="J21:J27" si="13">IF(E21=8,(H21*G21*0.395)," ")</f>
        <v xml:space="preserve"> </v>
      </c>
      <c r="K21" s="35" t="str">
        <f t="shared" ref="K21:K27" si="14">IF(E21=10,(G21*H21*0.617)," ")</f>
        <v xml:space="preserve"> </v>
      </c>
      <c r="L21" s="35" t="str">
        <f t="shared" ref="L21:L27" si="15">IF(E21=12,(H21*G21*0.888)," ")</f>
        <v xml:space="preserve"> </v>
      </c>
      <c r="M21" s="35" t="str">
        <f t="shared" ref="M21:M27" si="16">IF(E21=14,(H21*G21*1.208)," ")</f>
        <v xml:space="preserve"> </v>
      </c>
      <c r="N21" s="35" t="str">
        <f t="shared" ref="N21:N27" si="17">IF(E21=16,(H21*G21*1.578)," ")</f>
        <v xml:space="preserve"> </v>
      </c>
      <c r="O21" s="35" t="str">
        <f t="shared" ref="O21:O27" si="18">IF(E21=20,(H21*G21*2.466)," ")</f>
        <v xml:space="preserve"> </v>
      </c>
      <c r="P21" s="35" t="str">
        <f t="shared" ref="P21:P27" si="19">IF(E21=25,(H21*G21*3.854)," ")</f>
        <v xml:space="preserve"> </v>
      </c>
      <c r="Q21" s="35" t="str">
        <f t="shared" ref="Q21:Q27" si="20">IF(E21=32,(H21*G21*6.314)," ")</f>
        <v xml:space="preserve"> </v>
      </c>
      <c r="R21" s="35" t="str">
        <f t="shared" ref="R21:R27" si="21">IF(E21=40,(H21*G21*9.866)," ")</f>
        <v xml:space="preserve"> </v>
      </c>
    </row>
    <row r="22" spans="1:21" s="11" customFormat="1" ht="12" customHeight="1" x14ac:dyDescent="0.25">
      <c r="A22" s="45"/>
      <c r="B22" s="41"/>
      <c r="C22" s="12">
        <v>33</v>
      </c>
      <c r="D22" s="13" t="s">
        <v>16</v>
      </c>
      <c r="E22" s="52">
        <v>6</v>
      </c>
      <c r="F22" s="12">
        <v>1</v>
      </c>
      <c r="G22" s="12">
        <f t="shared" ref="G22:G25" si="22">F22*C22</f>
        <v>33</v>
      </c>
      <c r="H22" s="14">
        <v>0.55000000000000004</v>
      </c>
      <c r="I22" s="35">
        <f t="shared" si="12"/>
        <v>4.0293000000000001</v>
      </c>
      <c r="J22" s="35" t="str">
        <f t="shared" si="13"/>
        <v xml:space="preserve"> </v>
      </c>
      <c r="K22" s="35" t="str">
        <f t="shared" si="14"/>
        <v xml:space="preserve"> </v>
      </c>
      <c r="L22" s="35" t="str">
        <f t="shared" si="15"/>
        <v xml:space="preserve"> </v>
      </c>
      <c r="M22" s="35" t="str">
        <f t="shared" si="16"/>
        <v xml:space="preserve"> </v>
      </c>
      <c r="N22" s="35" t="str">
        <f t="shared" si="17"/>
        <v xml:space="preserve"> </v>
      </c>
      <c r="O22" s="35" t="str">
        <f t="shared" si="18"/>
        <v xml:space="preserve"> </v>
      </c>
      <c r="P22" s="35" t="str">
        <f t="shared" si="19"/>
        <v xml:space="preserve"> </v>
      </c>
      <c r="Q22" s="35" t="str">
        <f t="shared" si="20"/>
        <v xml:space="preserve"> </v>
      </c>
      <c r="R22" s="35" t="str">
        <f t="shared" si="21"/>
        <v xml:space="preserve"> </v>
      </c>
    </row>
    <row r="23" spans="1:21" s="11" customFormat="1" ht="12" customHeight="1" x14ac:dyDescent="0.25">
      <c r="A23" s="45"/>
      <c r="B23" s="12"/>
      <c r="C23" s="12">
        <v>3</v>
      </c>
      <c r="D23" s="13" t="s">
        <v>16</v>
      </c>
      <c r="E23" s="52">
        <v>16</v>
      </c>
      <c r="F23" s="12">
        <v>1</v>
      </c>
      <c r="G23" s="12">
        <f t="shared" si="22"/>
        <v>3</v>
      </c>
      <c r="H23" s="14">
        <v>4.43</v>
      </c>
      <c r="I23" s="35" t="str">
        <f t="shared" si="12"/>
        <v xml:space="preserve"> </v>
      </c>
      <c r="J23" s="35" t="str">
        <f t="shared" si="13"/>
        <v xml:space="preserve"> </v>
      </c>
      <c r="K23" s="35" t="str">
        <f t="shared" si="14"/>
        <v xml:space="preserve"> </v>
      </c>
      <c r="L23" s="35" t="str">
        <f t="shared" si="15"/>
        <v xml:space="preserve"> </v>
      </c>
      <c r="M23" s="35" t="str">
        <f t="shared" si="16"/>
        <v xml:space="preserve"> </v>
      </c>
      <c r="N23" s="35">
        <f t="shared" si="17"/>
        <v>20.971619999999998</v>
      </c>
      <c r="O23" s="35" t="str">
        <f t="shared" si="18"/>
        <v xml:space="preserve"> </v>
      </c>
      <c r="P23" s="35" t="str">
        <f t="shared" si="19"/>
        <v xml:space="preserve"> </v>
      </c>
      <c r="Q23" s="35" t="str">
        <f t="shared" si="20"/>
        <v xml:space="preserve"> </v>
      </c>
      <c r="R23" s="35" t="str">
        <f t="shared" si="21"/>
        <v xml:space="preserve"> </v>
      </c>
    </row>
    <row r="24" spans="1:21" s="11" customFormat="1" ht="12" customHeight="1" x14ac:dyDescent="0.25">
      <c r="A24" s="45"/>
      <c r="B24" s="12"/>
      <c r="C24" s="12">
        <v>3</v>
      </c>
      <c r="D24" s="13" t="s">
        <v>16</v>
      </c>
      <c r="E24" s="52">
        <v>12</v>
      </c>
      <c r="F24" s="12">
        <v>1</v>
      </c>
      <c r="G24" s="12">
        <f t="shared" si="22"/>
        <v>3</v>
      </c>
      <c r="H24" s="14">
        <v>3.69</v>
      </c>
      <c r="I24" s="35" t="str">
        <f t="shared" si="12"/>
        <v xml:space="preserve"> </v>
      </c>
      <c r="J24" s="35" t="str">
        <f t="shared" si="13"/>
        <v xml:space="preserve"> </v>
      </c>
      <c r="K24" s="35" t="str">
        <f t="shared" si="14"/>
        <v xml:space="preserve"> </v>
      </c>
      <c r="L24" s="35">
        <f t="shared" si="15"/>
        <v>9.8301600000000011</v>
      </c>
      <c r="M24" s="35" t="str">
        <f t="shared" si="16"/>
        <v xml:space="preserve"> </v>
      </c>
      <c r="N24" s="35" t="str">
        <f t="shared" si="17"/>
        <v xml:space="preserve"> </v>
      </c>
      <c r="O24" s="35" t="str">
        <f t="shared" si="18"/>
        <v xml:space="preserve"> </v>
      </c>
      <c r="P24" s="35" t="str">
        <f t="shared" si="19"/>
        <v xml:space="preserve"> </v>
      </c>
      <c r="Q24" s="35" t="str">
        <f t="shared" si="20"/>
        <v xml:space="preserve"> </v>
      </c>
      <c r="R24" s="35" t="str">
        <f t="shared" si="21"/>
        <v xml:space="preserve"> </v>
      </c>
    </row>
    <row r="25" spans="1:21" s="11" customFormat="1" ht="12" customHeight="1" x14ac:dyDescent="0.25">
      <c r="A25" s="45"/>
      <c r="B25" s="12"/>
      <c r="C25" s="12">
        <v>33</v>
      </c>
      <c r="D25" s="13" t="s">
        <v>16</v>
      </c>
      <c r="E25" s="52">
        <v>6</v>
      </c>
      <c r="F25" s="12">
        <v>1</v>
      </c>
      <c r="G25" s="12">
        <f t="shared" si="22"/>
        <v>33</v>
      </c>
      <c r="H25" s="14">
        <v>1.38</v>
      </c>
      <c r="I25" s="35">
        <f t="shared" si="12"/>
        <v>10.10988</v>
      </c>
      <c r="J25" s="35" t="str">
        <f t="shared" si="13"/>
        <v xml:space="preserve"> </v>
      </c>
      <c r="K25" s="35" t="str">
        <f t="shared" si="14"/>
        <v xml:space="preserve"> </v>
      </c>
      <c r="L25" s="35" t="str">
        <f t="shared" si="15"/>
        <v xml:space="preserve"> </v>
      </c>
      <c r="M25" s="35" t="str">
        <f t="shared" si="16"/>
        <v xml:space="preserve"> </v>
      </c>
      <c r="N25" s="35" t="str">
        <f t="shared" si="17"/>
        <v xml:space="preserve"> </v>
      </c>
      <c r="O25" s="35" t="str">
        <f t="shared" si="18"/>
        <v xml:space="preserve"> </v>
      </c>
      <c r="P25" s="35" t="str">
        <f t="shared" si="19"/>
        <v xml:space="preserve"> </v>
      </c>
      <c r="Q25" s="35" t="str">
        <f t="shared" si="20"/>
        <v xml:space="preserve"> </v>
      </c>
      <c r="R25" s="35" t="str">
        <f t="shared" si="21"/>
        <v xml:space="preserve"> </v>
      </c>
    </row>
    <row r="26" spans="1:21" s="11" customFormat="1" ht="12" customHeight="1" x14ac:dyDescent="0.25">
      <c r="A26" s="45"/>
      <c r="B26" s="41"/>
      <c r="C26" s="12"/>
      <c r="D26" s="13"/>
      <c r="E26" s="13"/>
      <c r="F26" s="12"/>
      <c r="G26" s="12"/>
      <c r="H26" s="14"/>
      <c r="I26" s="35" t="str">
        <f t="shared" si="12"/>
        <v xml:space="preserve"> </v>
      </c>
      <c r="J26" s="35" t="str">
        <f t="shared" si="13"/>
        <v xml:space="preserve"> </v>
      </c>
      <c r="K26" s="35" t="str">
        <f t="shared" si="14"/>
        <v xml:space="preserve"> </v>
      </c>
      <c r="L26" s="35" t="str">
        <f t="shared" si="15"/>
        <v xml:space="preserve"> </v>
      </c>
      <c r="M26" s="35" t="str">
        <f t="shared" si="16"/>
        <v xml:space="preserve"> </v>
      </c>
      <c r="N26" s="35" t="str">
        <f t="shared" si="17"/>
        <v xml:space="preserve"> </v>
      </c>
      <c r="O26" s="35" t="str">
        <f t="shared" si="18"/>
        <v xml:space="preserve"> </v>
      </c>
      <c r="P26" s="35" t="str">
        <f t="shared" si="19"/>
        <v xml:space="preserve"> </v>
      </c>
      <c r="Q26" s="35" t="str">
        <f t="shared" si="20"/>
        <v xml:space="preserve"> </v>
      </c>
      <c r="R26" s="35" t="str">
        <f t="shared" si="21"/>
        <v xml:space="preserve"> </v>
      </c>
    </row>
    <row r="27" spans="1:21" s="11" customFormat="1" ht="12" customHeight="1" thickBot="1" x14ac:dyDescent="0.3">
      <c r="A27" s="53"/>
      <c r="B27" s="15"/>
      <c r="C27" s="15"/>
      <c r="D27" s="16"/>
      <c r="E27" s="16"/>
      <c r="F27" s="15"/>
      <c r="G27" s="15"/>
      <c r="H27" s="42"/>
      <c r="I27" s="35" t="str">
        <f t="shared" si="12"/>
        <v xml:space="preserve"> </v>
      </c>
      <c r="J27" s="35" t="str">
        <f t="shared" si="13"/>
        <v xml:space="preserve"> </v>
      </c>
      <c r="K27" s="35" t="str">
        <f t="shared" si="14"/>
        <v xml:space="preserve"> </v>
      </c>
      <c r="L27" s="35" t="str">
        <f t="shared" si="15"/>
        <v xml:space="preserve"> </v>
      </c>
      <c r="M27" s="35" t="str">
        <f t="shared" si="16"/>
        <v xml:space="preserve"> </v>
      </c>
      <c r="N27" s="35" t="str">
        <f t="shared" si="17"/>
        <v xml:space="preserve"> </v>
      </c>
      <c r="O27" s="35" t="str">
        <f t="shared" si="18"/>
        <v xml:space="preserve"> </v>
      </c>
      <c r="P27" s="35" t="str">
        <f t="shared" si="19"/>
        <v xml:space="preserve"> </v>
      </c>
      <c r="Q27" s="35" t="str">
        <f t="shared" si="20"/>
        <v xml:space="preserve"> </v>
      </c>
      <c r="R27" s="35" t="str">
        <f t="shared" si="21"/>
        <v xml:space="preserve"> </v>
      </c>
    </row>
    <row r="28" spans="1:21" ht="17.25" customHeight="1" x14ac:dyDescent="0.25">
      <c r="A28" s="68" t="s">
        <v>17</v>
      </c>
      <c r="B28" s="69"/>
      <c r="C28" s="69"/>
      <c r="D28" s="69"/>
      <c r="E28" s="69"/>
      <c r="F28" s="69"/>
      <c r="G28" s="69"/>
      <c r="H28" s="70"/>
      <c r="I28" s="48">
        <v>0.222</v>
      </c>
      <c r="J28" s="17">
        <v>0.39500000000000002</v>
      </c>
      <c r="K28" s="17">
        <v>0.61699999999999999</v>
      </c>
      <c r="L28" s="17">
        <v>0.88800000000000001</v>
      </c>
      <c r="M28" s="17">
        <v>1.208</v>
      </c>
      <c r="N28" s="17">
        <v>1.5780000000000001</v>
      </c>
      <c r="O28" s="17">
        <v>2.4660000000000002</v>
      </c>
      <c r="P28" s="17">
        <v>3.8540000000000001</v>
      </c>
      <c r="Q28" s="17">
        <v>6.3140000000000001</v>
      </c>
      <c r="R28" s="17">
        <v>9.8659999999999997</v>
      </c>
      <c r="T28" s="43"/>
      <c r="U28" s="43"/>
    </row>
    <row r="29" spans="1:21" ht="15" customHeight="1" thickBot="1" x14ac:dyDescent="0.3">
      <c r="A29" s="71" t="s">
        <v>18</v>
      </c>
      <c r="B29" s="72"/>
      <c r="C29" s="72"/>
      <c r="D29" s="72"/>
      <c r="E29" s="72"/>
      <c r="F29" s="72"/>
      <c r="G29" s="72"/>
      <c r="H29" s="73"/>
      <c r="I29" s="47">
        <f>SUM(I20:I27)</f>
        <v>14.13918</v>
      </c>
      <c r="J29" s="47">
        <f t="shared" ref="J29:R29" si="23">SUM(J20:J27)</f>
        <v>0</v>
      </c>
      <c r="K29" s="47">
        <f t="shared" si="23"/>
        <v>0</v>
      </c>
      <c r="L29" s="47">
        <f t="shared" si="23"/>
        <v>9.8301600000000011</v>
      </c>
      <c r="M29" s="47">
        <f t="shared" si="23"/>
        <v>0</v>
      </c>
      <c r="N29" s="47">
        <f t="shared" si="23"/>
        <v>20.971619999999998</v>
      </c>
      <c r="O29" s="47">
        <f t="shared" si="23"/>
        <v>0</v>
      </c>
      <c r="P29" s="47">
        <f t="shared" si="23"/>
        <v>0</v>
      </c>
      <c r="Q29" s="47">
        <f t="shared" si="23"/>
        <v>0</v>
      </c>
      <c r="R29" s="47">
        <f t="shared" si="23"/>
        <v>0</v>
      </c>
      <c r="T29" s="43"/>
      <c r="U29" s="43"/>
    </row>
    <row r="30" spans="1:21" s="19" customFormat="1" ht="16.5" customHeight="1" thickBot="1" x14ac:dyDescent="0.25">
      <c r="A30" s="74" t="s">
        <v>19</v>
      </c>
      <c r="B30" s="75"/>
      <c r="C30" s="75"/>
      <c r="D30" s="75"/>
      <c r="E30" s="75"/>
      <c r="F30" s="75"/>
      <c r="G30" s="75"/>
      <c r="H30" s="76"/>
      <c r="I30" s="25"/>
      <c r="J30" s="18"/>
      <c r="K30" s="18"/>
      <c r="L30" s="18"/>
      <c r="M30" s="18"/>
      <c r="N30" s="18"/>
      <c r="O30" s="18"/>
      <c r="P30" s="25"/>
      <c r="Q30" s="25"/>
      <c r="R30" s="44">
        <f>(SUM(I29:R29))</f>
        <v>44.940960000000004</v>
      </c>
      <c r="T30" s="50"/>
      <c r="U30" s="50"/>
    </row>
    <row r="31" spans="1:21" ht="15.75" thickBot="1" x14ac:dyDescent="0.3"/>
    <row r="32" spans="1:21" s="10" customFormat="1" ht="21" customHeight="1" thickBot="1" x14ac:dyDescent="0.3">
      <c r="A32" s="80" t="s">
        <v>2</v>
      </c>
      <c r="B32" s="82" t="s">
        <v>3</v>
      </c>
      <c r="C32" s="84" t="s">
        <v>4</v>
      </c>
      <c r="D32" s="86" t="s">
        <v>5</v>
      </c>
      <c r="E32" s="86"/>
      <c r="F32" s="88" t="s">
        <v>6</v>
      </c>
      <c r="G32" s="90" t="s">
        <v>7</v>
      </c>
      <c r="H32" s="92" t="s">
        <v>8</v>
      </c>
      <c r="I32" s="77" t="s">
        <v>9</v>
      </c>
      <c r="J32" s="78"/>
      <c r="K32" s="78"/>
      <c r="L32" s="78"/>
      <c r="M32" s="78"/>
      <c r="N32" s="78"/>
      <c r="O32" s="78"/>
      <c r="P32" s="78"/>
      <c r="Q32" s="78"/>
      <c r="R32" s="79"/>
    </row>
    <row r="33" spans="1:21" s="10" customFormat="1" ht="15.75" customHeight="1" thickBot="1" x14ac:dyDescent="0.3">
      <c r="A33" s="81"/>
      <c r="B33" s="83"/>
      <c r="C33" s="85"/>
      <c r="D33" s="87"/>
      <c r="E33" s="87"/>
      <c r="F33" s="89"/>
      <c r="G33" s="91"/>
      <c r="H33" s="93"/>
      <c r="I33" s="36" t="s">
        <v>10</v>
      </c>
      <c r="J33" s="36" t="s">
        <v>11</v>
      </c>
      <c r="K33" s="36" t="s">
        <v>20</v>
      </c>
      <c r="L33" s="36" t="s">
        <v>21</v>
      </c>
      <c r="M33" s="36" t="s">
        <v>22</v>
      </c>
      <c r="N33" s="36" t="s">
        <v>23</v>
      </c>
      <c r="O33" s="36" t="s">
        <v>12</v>
      </c>
      <c r="P33" s="36" t="s">
        <v>24</v>
      </c>
      <c r="Q33" s="36" t="s">
        <v>13</v>
      </c>
      <c r="R33" s="37" t="s">
        <v>14</v>
      </c>
    </row>
    <row r="34" spans="1:21" s="11" customFormat="1" ht="14.25" customHeight="1" thickBot="1" x14ac:dyDescent="0.3">
      <c r="A34" s="51" t="s">
        <v>15</v>
      </c>
      <c r="B34" s="33"/>
      <c r="C34" s="33"/>
      <c r="D34" s="33"/>
      <c r="E34" s="33"/>
      <c r="F34" s="33"/>
      <c r="G34" s="33"/>
      <c r="H34" s="34"/>
      <c r="I34" s="35" t="str">
        <f>IF(E34=6,(G34*H34*0.222)," ")</f>
        <v xml:space="preserve"> </v>
      </c>
      <c r="J34" s="35" t="str">
        <f>IF(E34=8,(H34*G34*0.395)," ")</f>
        <v xml:space="preserve"> </v>
      </c>
      <c r="K34" s="35" t="str">
        <f>IF(E34=10,(G34*H34*0.617)," ")</f>
        <v xml:space="preserve"> </v>
      </c>
      <c r="L34" s="35" t="str">
        <f>IF(E34=12,(H34*G34*0.888)," ")</f>
        <v xml:space="preserve"> </v>
      </c>
      <c r="M34" s="35" t="str">
        <f>IF(E34=14,(H34*G34*1.208)," ")</f>
        <v xml:space="preserve"> </v>
      </c>
      <c r="N34" s="35" t="str">
        <f>IF(E34=16,(H34*G34*1.578)," ")</f>
        <v xml:space="preserve"> </v>
      </c>
      <c r="O34" s="35" t="str">
        <f>IF(E34=20,(H34*G34*2.466)," ")</f>
        <v xml:space="preserve"> </v>
      </c>
      <c r="P34" s="35" t="str">
        <f>IF(E34=25,(H34*G34*3.854)," ")</f>
        <v xml:space="preserve"> </v>
      </c>
      <c r="Q34" s="35" t="str">
        <f>IF(E34=32,(H34*G34*6.314)," ")</f>
        <v xml:space="preserve"> </v>
      </c>
      <c r="R34" s="35" t="str">
        <f>IF(E34=40,(H34*G34*9.866)," ")</f>
        <v xml:space="preserve"> </v>
      </c>
    </row>
    <row r="35" spans="1:21" s="11" customFormat="1" ht="12" customHeight="1" thickBot="1" x14ac:dyDescent="0.3">
      <c r="A35" s="49" t="s">
        <v>64</v>
      </c>
      <c r="B35" s="39"/>
      <c r="C35" s="38"/>
      <c r="D35" s="13"/>
      <c r="E35" s="13"/>
      <c r="F35" s="12"/>
      <c r="G35" s="12"/>
      <c r="H35" s="14"/>
      <c r="I35" s="35" t="str">
        <f t="shared" ref="I35:I42" si="24">IF(E35=6,(G35*H35*0.222)," ")</f>
        <v xml:space="preserve"> </v>
      </c>
      <c r="J35" s="35" t="str">
        <f t="shared" ref="J35:J42" si="25">IF(E35=8,(H35*G35*0.395)," ")</f>
        <v xml:space="preserve"> </v>
      </c>
      <c r="K35" s="35" t="str">
        <f t="shared" ref="K35:K42" si="26">IF(E35=10,(G35*H35*0.617)," ")</f>
        <v xml:space="preserve"> </v>
      </c>
      <c r="L35" s="35" t="str">
        <f t="shared" ref="L35:L42" si="27">IF(E35=12,(H35*G35*0.888)," ")</f>
        <v xml:space="preserve"> </v>
      </c>
      <c r="M35" s="35" t="str">
        <f t="shared" ref="M35:M42" si="28">IF(E35=14,(H35*G35*1.208)," ")</f>
        <v xml:space="preserve"> </v>
      </c>
      <c r="N35" s="35" t="str">
        <f t="shared" ref="N35:N42" si="29">IF(E35=16,(H35*G35*1.578)," ")</f>
        <v xml:space="preserve"> </v>
      </c>
      <c r="O35" s="35" t="str">
        <f t="shared" ref="O35:O42" si="30">IF(E35=20,(H35*G35*2.466)," ")</f>
        <v xml:space="preserve"> </v>
      </c>
      <c r="P35" s="35" t="str">
        <f t="shared" ref="P35:P42" si="31">IF(E35=25,(H35*G35*3.854)," ")</f>
        <v xml:space="preserve"> </v>
      </c>
      <c r="Q35" s="35" t="str">
        <f t="shared" ref="Q35:Q42" si="32">IF(E35=32,(H35*G35*6.314)," ")</f>
        <v xml:space="preserve"> </v>
      </c>
      <c r="R35" s="35" t="str">
        <f t="shared" ref="R35:R42" si="33">IF(E35=40,(H35*G35*9.866)," ")</f>
        <v xml:space="preserve"> </v>
      </c>
    </row>
    <row r="36" spans="1:21" s="11" customFormat="1" ht="12" customHeight="1" x14ac:dyDescent="0.25">
      <c r="A36" s="45"/>
      <c r="B36" s="41"/>
      <c r="C36" s="12">
        <v>3</v>
      </c>
      <c r="D36" s="13" t="s">
        <v>16</v>
      </c>
      <c r="E36" s="52">
        <v>12</v>
      </c>
      <c r="F36" s="12">
        <v>1</v>
      </c>
      <c r="G36" s="12">
        <f t="shared" ref="G36:G40" si="34">F36*C36</f>
        <v>3</v>
      </c>
      <c r="H36" s="14">
        <v>7.85</v>
      </c>
      <c r="I36" s="35" t="str">
        <f t="shared" si="24"/>
        <v xml:space="preserve"> </v>
      </c>
      <c r="J36" s="35" t="str">
        <f t="shared" si="25"/>
        <v xml:space="preserve"> </v>
      </c>
      <c r="K36" s="35" t="str">
        <f t="shared" si="26"/>
        <v xml:space="preserve"> </v>
      </c>
      <c r="L36" s="35">
        <f t="shared" si="27"/>
        <v>20.912399999999998</v>
      </c>
      <c r="M36" s="35" t="str">
        <f t="shared" si="28"/>
        <v xml:space="preserve"> </v>
      </c>
      <c r="N36" s="35" t="str">
        <f t="shared" si="29"/>
        <v xml:space="preserve"> </v>
      </c>
      <c r="O36" s="35" t="str">
        <f t="shared" si="30"/>
        <v xml:space="preserve"> </v>
      </c>
      <c r="P36" s="35" t="str">
        <f t="shared" si="31"/>
        <v xml:space="preserve"> </v>
      </c>
      <c r="Q36" s="35" t="str">
        <f t="shared" si="32"/>
        <v xml:space="preserve"> </v>
      </c>
      <c r="R36" s="35" t="str">
        <f t="shared" si="33"/>
        <v xml:space="preserve"> </v>
      </c>
    </row>
    <row r="37" spans="1:21" s="11" customFormat="1" ht="12" customHeight="1" x14ac:dyDescent="0.25">
      <c r="A37" s="45"/>
      <c r="B37" s="12"/>
      <c r="C37" s="12">
        <v>3</v>
      </c>
      <c r="D37" s="13" t="s">
        <v>16</v>
      </c>
      <c r="E37" s="52">
        <v>20</v>
      </c>
      <c r="F37" s="12">
        <v>1</v>
      </c>
      <c r="G37" s="12">
        <f t="shared" si="34"/>
        <v>3</v>
      </c>
      <c r="H37" s="14">
        <v>8.15</v>
      </c>
      <c r="I37" s="35" t="str">
        <f t="shared" si="24"/>
        <v xml:space="preserve"> </v>
      </c>
      <c r="J37" s="35" t="str">
        <f t="shared" si="25"/>
        <v xml:space="preserve"> </v>
      </c>
      <c r="K37" s="35" t="str">
        <f t="shared" si="26"/>
        <v xml:space="preserve"> </v>
      </c>
      <c r="L37" s="35" t="str">
        <f t="shared" si="27"/>
        <v xml:space="preserve"> </v>
      </c>
      <c r="M37" s="35" t="str">
        <f t="shared" si="28"/>
        <v xml:space="preserve"> </v>
      </c>
      <c r="N37" s="35" t="str">
        <f t="shared" si="29"/>
        <v xml:space="preserve"> </v>
      </c>
      <c r="O37" s="35">
        <f t="shared" si="30"/>
        <v>60.293700000000008</v>
      </c>
      <c r="P37" s="35" t="str">
        <f t="shared" si="31"/>
        <v xml:space="preserve"> </v>
      </c>
      <c r="Q37" s="35" t="str">
        <f t="shared" si="32"/>
        <v xml:space="preserve"> </v>
      </c>
      <c r="R37" s="35" t="str">
        <f t="shared" si="33"/>
        <v xml:space="preserve"> </v>
      </c>
    </row>
    <row r="38" spans="1:21" s="11" customFormat="1" ht="12" customHeight="1" x14ac:dyDescent="0.25">
      <c r="A38" s="45"/>
      <c r="B38" s="41"/>
      <c r="C38" s="12">
        <v>49</v>
      </c>
      <c r="D38" s="13" t="s">
        <v>16</v>
      </c>
      <c r="E38" s="52">
        <v>6</v>
      </c>
      <c r="F38" s="12">
        <v>1</v>
      </c>
      <c r="G38" s="12">
        <f t="shared" si="34"/>
        <v>49</v>
      </c>
      <c r="H38" s="14">
        <v>0.5</v>
      </c>
      <c r="I38" s="35">
        <f t="shared" si="24"/>
        <v>5.4390000000000001</v>
      </c>
      <c r="J38" s="35" t="str">
        <f t="shared" si="25"/>
        <v xml:space="preserve"> </v>
      </c>
      <c r="K38" s="35" t="str">
        <f t="shared" si="26"/>
        <v xml:space="preserve"> </v>
      </c>
      <c r="L38" s="35" t="str">
        <f t="shared" si="27"/>
        <v xml:space="preserve"> </v>
      </c>
      <c r="M38" s="35" t="str">
        <f t="shared" si="28"/>
        <v xml:space="preserve"> </v>
      </c>
      <c r="N38" s="35" t="str">
        <f t="shared" si="29"/>
        <v xml:space="preserve"> </v>
      </c>
      <c r="O38" s="35" t="str">
        <f t="shared" si="30"/>
        <v xml:space="preserve"> </v>
      </c>
      <c r="P38" s="35" t="str">
        <f t="shared" si="31"/>
        <v xml:space="preserve"> </v>
      </c>
      <c r="Q38" s="35" t="str">
        <f t="shared" si="32"/>
        <v xml:space="preserve"> </v>
      </c>
      <c r="R38" s="35" t="str">
        <f t="shared" si="33"/>
        <v xml:space="preserve"> </v>
      </c>
    </row>
    <row r="39" spans="1:21" s="11" customFormat="1" ht="12" customHeight="1" x14ac:dyDescent="0.25">
      <c r="A39" s="45"/>
      <c r="B39" s="41"/>
      <c r="C39" s="12">
        <v>49</v>
      </c>
      <c r="D39" s="13" t="s">
        <v>16</v>
      </c>
      <c r="E39" s="52">
        <v>6</v>
      </c>
      <c r="F39" s="12">
        <v>1</v>
      </c>
      <c r="G39" s="12">
        <f t="shared" si="34"/>
        <v>49</v>
      </c>
      <c r="H39" s="14">
        <v>1.18</v>
      </c>
      <c r="I39" s="35">
        <f t="shared" si="24"/>
        <v>12.836040000000001</v>
      </c>
      <c r="J39" s="35" t="str">
        <f t="shared" si="25"/>
        <v xml:space="preserve"> </v>
      </c>
      <c r="K39" s="35" t="str">
        <f t="shared" si="26"/>
        <v xml:space="preserve"> </v>
      </c>
      <c r="L39" s="35" t="str">
        <f t="shared" si="27"/>
        <v xml:space="preserve"> </v>
      </c>
      <c r="M39" s="35" t="str">
        <f t="shared" si="28"/>
        <v xml:space="preserve"> </v>
      </c>
      <c r="N39" s="35" t="str">
        <f t="shared" si="29"/>
        <v xml:space="preserve"> </v>
      </c>
      <c r="O39" s="35" t="str">
        <f t="shared" si="30"/>
        <v xml:space="preserve"> </v>
      </c>
      <c r="P39" s="35" t="str">
        <f t="shared" si="31"/>
        <v xml:space="preserve"> </v>
      </c>
      <c r="Q39" s="35" t="str">
        <f t="shared" si="32"/>
        <v xml:space="preserve"> </v>
      </c>
      <c r="R39" s="35" t="str">
        <f t="shared" si="33"/>
        <v xml:space="preserve"> </v>
      </c>
    </row>
    <row r="40" spans="1:21" s="11" customFormat="1" ht="12" customHeight="1" x14ac:dyDescent="0.25">
      <c r="A40" s="45"/>
      <c r="B40" s="12"/>
      <c r="C40" s="12">
        <v>3</v>
      </c>
      <c r="D40" s="13" t="s">
        <v>16</v>
      </c>
      <c r="E40" s="52">
        <v>16</v>
      </c>
      <c r="F40" s="12">
        <v>1</v>
      </c>
      <c r="G40" s="12">
        <f t="shared" si="34"/>
        <v>3</v>
      </c>
      <c r="H40" s="14">
        <v>6</v>
      </c>
      <c r="I40" s="35" t="str">
        <f t="shared" si="24"/>
        <v xml:space="preserve"> </v>
      </c>
      <c r="J40" s="35" t="str">
        <f t="shared" si="25"/>
        <v xml:space="preserve"> </v>
      </c>
      <c r="K40" s="35" t="str">
        <f t="shared" si="26"/>
        <v xml:space="preserve"> </v>
      </c>
      <c r="L40" s="35" t="str">
        <f t="shared" si="27"/>
        <v xml:space="preserve"> </v>
      </c>
      <c r="M40" s="35" t="str">
        <f t="shared" si="28"/>
        <v xml:space="preserve"> </v>
      </c>
      <c r="N40" s="35">
        <f t="shared" si="29"/>
        <v>28.404</v>
      </c>
      <c r="O40" s="35" t="str">
        <f t="shared" si="30"/>
        <v xml:space="preserve"> </v>
      </c>
      <c r="P40" s="35" t="str">
        <f t="shared" si="31"/>
        <v xml:space="preserve"> </v>
      </c>
      <c r="Q40" s="35" t="str">
        <f t="shared" si="32"/>
        <v xml:space="preserve"> </v>
      </c>
      <c r="R40" s="35" t="str">
        <f t="shared" si="33"/>
        <v xml:space="preserve"> </v>
      </c>
    </row>
    <row r="41" spans="1:21" s="11" customFormat="1" ht="12" customHeight="1" x14ac:dyDescent="0.25">
      <c r="A41" s="45"/>
      <c r="B41" s="41"/>
      <c r="C41" s="12"/>
      <c r="D41" s="13"/>
      <c r="E41" s="13"/>
      <c r="F41" s="12"/>
      <c r="G41" s="12"/>
      <c r="H41" s="14"/>
      <c r="I41" s="35" t="str">
        <f t="shared" si="24"/>
        <v xml:space="preserve"> </v>
      </c>
      <c r="J41" s="35" t="str">
        <f t="shared" si="25"/>
        <v xml:space="preserve"> </v>
      </c>
      <c r="K41" s="35" t="str">
        <f t="shared" si="26"/>
        <v xml:space="preserve"> </v>
      </c>
      <c r="L41" s="35" t="str">
        <f t="shared" si="27"/>
        <v xml:space="preserve"> </v>
      </c>
      <c r="M41" s="35" t="str">
        <f t="shared" si="28"/>
        <v xml:space="preserve"> </v>
      </c>
      <c r="N41" s="35" t="str">
        <f t="shared" si="29"/>
        <v xml:space="preserve"> </v>
      </c>
      <c r="O41" s="35" t="str">
        <f t="shared" si="30"/>
        <v xml:space="preserve"> </v>
      </c>
      <c r="P41" s="35" t="str">
        <f t="shared" si="31"/>
        <v xml:space="preserve"> </v>
      </c>
      <c r="Q41" s="35" t="str">
        <f t="shared" si="32"/>
        <v xml:space="preserve"> </v>
      </c>
      <c r="R41" s="35" t="str">
        <f t="shared" si="33"/>
        <v xml:space="preserve"> </v>
      </c>
    </row>
    <row r="42" spans="1:21" s="11" customFormat="1" ht="12" customHeight="1" thickBot="1" x14ac:dyDescent="0.3">
      <c r="A42" s="53"/>
      <c r="B42" s="15"/>
      <c r="C42" s="15"/>
      <c r="D42" s="16"/>
      <c r="E42" s="16"/>
      <c r="F42" s="15"/>
      <c r="G42" s="15"/>
      <c r="H42" s="42"/>
      <c r="I42" s="35" t="str">
        <f t="shared" si="24"/>
        <v xml:space="preserve"> </v>
      </c>
      <c r="J42" s="35" t="str">
        <f t="shared" si="25"/>
        <v xml:space="preserve"> </v>
      </c>
      <c r="K42" s="35" t="str">
        <f t="shared" si="26"/>
        <v xml:space="preserve"> </v>
      </c>
      <c r="L42" s="35" t="str">
        <f t="shared" si="27"/>
        <v xml:space="preserve"> </v>
      </c>
      <c r="M42" s="35" t="str">
        <f t="shared" si="28"/>
        <v xml:space="preserve"> </v>
      </c>
      <c r="N42" s="35" t="str">
        <f t="shared" si="29"/>
        <v xml:space="preserve"> </v>
      </c>
      <c r="O42" s="35" t="str">
        <f t="shared" si="30"/>
        <v xml:space="preserve"> </v>
      </c>
      <c r="P42" s="35" t="str">
        <f t="shared" si="31"/>
        <v xml:space="preserve"> </v>
      </c>
      <c r="Q42" s="35" t="str">
        <f t="shared" si="32"/>
        <v xml:space="preserve"> </v>
      </c>
      <c r="R42" s="35" t="str">
        <f t="shared" si="33"/>
        <v xml:space="preserve"> </v>
      </c>
    </row>
    <row r="43" spans="1:21" ht="17.25" customHeight="1" x14ac:dyDescent="0.25">
      <c r="A43" s="68" t="s">
        <v>17</v>
      </c>
      <c r="B43" s="69"/>
      <c r="C43" s="69"/>
      <c r="D43" s="69"/>
      <c r="E43" s="69"/>
      <c r="F43" s="69"/>
      <c r="G43" s="69"/>
      <c r="H43" s="70"/>
      <c r="I43" s="48">
        <v>0.222</v>
      </c>
      <c r="J43" s="17">
        <v>0.39500000000000002</v>
      </c>
      <c r="K43" s="17">
        <v>0.61699999999999999</v>
      </c>
      <c r="L43" s="17">
        <v>0.88800000000000001</v>
      </c>
      <c r="M43" s="17">
        <v>1.208</v>
      </c>
      <c r="N43" s="17">
        <v>1.5780000000000001</v>
      </c>
      <c r="O43" s="17">
        <v>2.4660000000000002</v>
      </c>
      <c r="P43" s="17">
        <v>3.8540000000000001</v>
      </c>
      <c r="Q43" s="17">
        <v>6.3140000000000001</v>
      </c>
      <c r="R43" s="17">
        <v>9.8659999999999997</v>
      </c>
      <c r="T43" s="43"/>
      <c r="U43" s="43"/>
    </row>
    <row r="44" spans="1:21" ht="15" customHeight="1" thickBot="1" x14ac:dyDescent="0.3">
      <c r="A44" s="71" t="s">
        <v>18</v>
      </c>
      <c r="B44" s="72"/>
      <c r="C44" s="72"/>
      <c r="D44" s="72"/>
      <c r="E44" s="72"/>
      <c r="F44" s="72"/>
      <c r="G44" s="72"/>
      <c r="H44" s="73"/>
      <c r="I44" s="47">
        <f>SUM(I34:I42)</f>
        <v>18.275040000000001</v>
      </c>
      <c r="J44" s="47">
        <f t="shared" ref="J44:R44" si="35">SUM(J34:J42)</f>
        <v>0</v>
      </c>
      <c r="K44" s="47">
        <f t="shared" si="35"/>
        <v>0</v>
      </c>
      <c r="L44" s="47">
        <f t="shared" si="35"/>
        <v>20.912399999999998</v>
      </c>
      <c r="M44" s="47">
        <f t="shared" si="35"/>
        <v>0</v>
      </c>
      <c r="N44" s="47">
        <f t="shared" si="35"/>
        <v>28.404</v>
      </c>
      <c r="O44" s="47">
        <f t="shared" si="35"/>
        <v>60.293700000000008</v>
      </c>
      <c r="P44" s="47">
        <f t="shared" si="35"/>
        <v>0</v>
      </c>
      <c r="Q44" s="47">
        <f t="shared" si="35"/>
        <v>0</v>
      </c>
      <c r="R44" s="47">
        <f t="shared" si="35"/>
        <v>0</v>
      </c>
      <c r="T44" s="43"/>
      <c r="U44" s="43"/>
    </row>
    <row r="45" spans="1:21" s="19" customFormat="1" ht="16.5" customHeight="1" thickBot="1" x14ac:dyDescent="0.25">
      <c r="A45" s="74" t="s">
        <v>19</v>
      </c>
      <c r="B45" s="75"/>
      <c r="C45" s="75"/>
      <c r="D45" s="75"/>
      <c r="E45" s="75"/>
      <c r="F45" s="75"/>
      <c r="G45" s="75"/>
      <c r="H45" s="76"/>
      <c r="I45" s="25"/>
      <c r="J45" s="18"/>
      <c r="K45" s="18"/>
      <c r="L45" s="18"/>
      <c r="M45" s="18"/>
      <c r="N45" s="18"/>
      <c r="O45" s="18"/>
      <c r="P45" s="25"/>
      <c r="Q45" s="25"/>
      <c r="R45" s="44">
        <f>(SUM(I44:R44))</f>
        <v>127.88514000000001</v>
      </c>
      <c r="T45" s="50"/>
      <c r="U45" s="50"/>
    </row>
    <row r="46" spans="1:21" ht="15.75" thickBot="1" x14ac:dyDescent="0.3"/>
    <row r="47" spans="1:21" s="10" customFormat="1" ht="21" customHeight="1" thickBot="1" x14ac:dyDescent="0.3">
      <c r="A47" s="80" t="s">
        <v>2</v>
      </c>
      <c r="B47" s="82" t="s">
        <v>3</v>
      </c>
      <c r="C47" s="84" t="s">
        <v>4</v>
      </c>
      <c r="D47" s="86" t="s">
        <v>5</v>
      </c>
      <c r="E47" s="86"/>
      <c r="F47" s="88" t="s">
        <v>6</v>
      </c>
      <c r="G47" s="90" t="s">
        <v>7</v>
      </c>
      <c r="H47" s="92" t="s">
        <v>8</v>
      </c>
      <c r="I47" s="77" t="s">
        <v>9</v>
      </c>
      <c r="J47" s="78"/>
      <c r="K47" s="78"/>
      <c r="L47" s="78"/>
      <c r="M47" s="78"/>
      <c r="N47" s="78"/>
      <c r="O47" s="78"/>
      <c r="P47" s="78"/>
      <c r="Q47" s="78"/>
      <c r="R47" s="79"/>
    </row>
    <row r="48" spans="1:21" s="10" customFormat="1" ht="15.75" customHeight="1" thickBot="1" x14ac:dyDescent="0.3">
      <c r="A48" s="81"/>
      <c r="B48" s="83"/>
      <c r="C48" s="85"/>
      <c r="D48" s="87"/>
      <c r="E48" s="87"/>
      <c r="F48" s="89"/>
      <c r="G48" s="91"/>
      <c r="H48" s="93"/>
      <c r="I48" s="36" t="s">
        <v>10</v>
      </c>
      <c r="J48" s="36" t="s">
        <v>11</v>
      </c>
      <c r="K48" s="36" t="s">
        <v>20</v>
      </c>
      <c r="L48" s="36" t="s">
        <v>21</v>
      </c>
      <c r="M48" s="36" t="s">
        <v>22</v>
      </c>
      <c r="N48" s="36" t="s">
        <v>23</v>
      </c>
      <c r="O48" s="36" t="s">
        <v>12</v>
      </c>
      <c r="P48" s="36" t="s">
        <v>24</v>
      </c>
      <c r="Q48" s="36" t="s">
        <v>13</v>
      </c>
      <c r="R48" s="37" t="s">
        <v>14</v>
      </c>
    </row>
    <row r="49" spans="1:21" s="11" customFormat="1" ht="14.25" customHeight="1" thickBot="1" x14ac:dyDescent="0.3">
      <c r="A49" s="51" t="s">
        <v>15</v>
      </c>
      <c r="B49" s="33"/>
      <c r="C49" s="33"/>
      <c r="D49" s="33"/>
      <c r="E49" s="33"/>
      <c r="F49" s="33"/>
      <c r="G49" s="33"/>
      <c r="H49" s="34"/>
      <c r="I49" s="35" t="str">
        <f>IF(E49=6,(G49*H49*0.222)," ")</f>
        <v xml:space="preserve"> </v>
      </c>
      <c r="J49" s="35" t="str">
        <f>IF(E49=8,(H49*G49*0.395)," ")</f>
        <v xml:space="preserve"> </v>
      </c>
      <c r="K49" s="35" t="str">
        <f>IF(E49=10,(G49*H49*0.617)," ")</f>
        <v xml:space="preserve"> </v>
      </c>
      <c r="L49" s="35" t="str">
        <f>IF(E49=12,(H49*G49*0.888)," ")</f>
        <v xml:space="preserve"> </v>
      </c>
      <c r="M49" s="35" t="str">
        <f>IF(E49=14,(H49*G49*1.208)," ")</f>
        <v xml:space="preserve"> </v>
      </c>
      <c r="N49" s="35" t="str">
        <f>IF(E49=16,(H49*G49*1.578)," ")</f>
        <v xml:space="preserve"> </v>
      </c>
      <c r="O49" s="35" t="str">
        <f>IF(E49=20,(H49*G49*2.466)," ")</f>
        <v xml:space="preserve"> </v>
      </c>
      <c r="P49" s="35" t="str">
        <f>IF(E49=25,(H49*G49*3.854)," ")</f>
        <v xml:space="preserve"> </v>
      </c>
      <c r="Q49" s="35" t="str">
        <f>IF(E49=32,(H49*G49*6.314)," ")</f>
        <v xml:space="preserve"> </v>
      </c>
      <c r="R49" s="35" t="str">
        <f>IF(E49=40,(H49*G49*9.866)," ")</f>
        <v xml:space="preserve"> </v>
      </c>
    </row>
    <row r="50" spans="1:21" s="11" customFormat="1" ht="12" customHeight="1" thickBot="1" x14ac:dyDescent="0.3">
      <c r="A50" s="49" t="s">
        <v>65</v>
      </c>
      <c r="B50" s="39"/>
      <c r="C50" s="38"/>
      <c r="D50" s="13"/>
      <c r="E50" s="13"/>
      <c r="F50" s="12"/>
      <c r="G50" s="12"/>
      <c r="H50" s="14"/>
      <c r="I50" s="35" t="str">
        <f t="shared" ref="I50:I57" si="36">IF(E50=6,(G50*H50*0.222)," ")</f>
        <v xml:space="preserve"> </v>
      </c>
      <c r="J50" s="35" t="str">
        <f t="shared" ref="J50:J57" si="37">IF(E50=8,(H50*G50*0.395)," ")</f>
        <v xml:space="preserve"> </v>
      </c>
      <c r="K50" s="35" t="str">
        <f t="shared" ref="K50:K57" si="38">IF(E50=10,(G50*H50*0.617)," ")</f>
        <v xml:space="preserve"> </v>
      </c>
      <c r="L50" s="35" t="str">
        <f t="shared" ref="L50:L57" si="39">IF(E50=12,(H50*G50*0.888)," ")</f>
        <v xml:space="preserve"> </v>
      </c>
      <c r="M50" s="35" t="str">
        <f t="shared" ref="M50:M57" si="40">IF(E50=14,(H50*G50*1.208)," ")</f>
        <v xml:space="preserve"> </v>
      </c>
      <c r="N50" s="35" t="str">
        <f t="shared" ref="N50:N57" si="41">IF(E50=16,(H50*G50*1.578)," ")</f>
        <v xml:space="preserve"> </v>
      </c>
      <c r="O50" s="35" t="str">
        <f t="shared" ref="O50:O57" si="42">IF(E50=20,(H50*G50*2.466)," ")</f>
        <v xml:space="preserve"> </v>
      </c>
      <c r="P50" s="35" t="str">
        <f t="shared" ref="P50:P57" si="43">IF(E50=25,(H50*G50*3.854)," ")</f>
        <v xml:space="preserve"> </v>
      </c>
      <c r="Q50" s="35" t="str">
        <f t="shared" ref="Q50:Q57" si="44">IF(E50=32,(H50*G50*6.314)," ")</f>
        <v xml:space="preserve"> </v>
      </c>
      <c r="R50" s="35" t="str">
        <f t="shared" ref="R50:R57" si="45">IF(E50=40,(H50*G50*9.866)," ")</f>
        <v xml:space="preserve"> </v>
      </c>
    </row>
    <row r="51" spans="1:21" s="11" customFormat="1" ht="12" customHeight="1" x14ac:dyDescent="0.25">
      <c r="A51" s="45"/>
      <c r="B51" s="41"/>
      <c r="C51" s="12">
        <v>3</v>
      </c>
      <c r="D51" s="13" t="s">
        <v>16</v>
      </c>
      <c r="E51" s="52">
        <v>12</v>
      </c>
      <c r="F51" s="12">
        <v>2</v>
      </c>
      <c r="G51" s="12">
        <f t="shared" ref="G51:G55" si="46">F51*C51</f>
        <v>6</v>
      </c>
      <c r="H51" s="14">
        <v>7.85</v>
      </c>
      <c r="I51" s="35" t="str">
        <f t="shared" si="36"/>
        <v xml:space="preserve"> </v>
      </c>
      <c r="J51" s="35" t="str">
        <f t="shared" si="37"/>
        <v xml:space="preserve"> </v>
      </c>
      <c r="K51" s="35" t="str">
        <f t="shared" si="38"/>
        <v xml:space="preserve"> </v>
      </c>
      <c r="L51" s="35">
        <f t="shared" si="39"/>
        <v>41.824799999999996</v>
      </c>
      <c r="M51" s="35" t="str">
        <f t="shared" si="40"/>
        <v xml:space="preserve"> </v>
      </c>
      <c r="N51" s="35" t="str">
        <f t="shared" si="41"/>
        <v xml:space="preserve"> </v>
      </c>
      <c r="O51" s="35" t="str">
        <f t="shared" si="42"/>
        <v xml:space="preserve"> </v>
      </c>
      <c r="P51" s="35" t="str">
        <f t="shared" si="43"/>
        <v xml:space="preserve"> </v>
      </c>
      <c r="Q51" s="35" t="str">
        <f t="shared" si="44"/>
        <v xml:space="preserve"> </v>
      </c>
      <c r="R51" s="35" t="str">
        <f t="shared" si="45"/>
        <v xml:space="preserve"> </v>
      </c>
    </row>
    <row r="52" spans="1:21" s="11" customFormat="1" ht="12" customHeight="1" x14ac:dyDescent="0.25">
      <c r="A52" s="45"/>
      <c r="B52" s="12"/>
      <c r="C52" s="12">
        <v>3</v>
      </c>
      <c r="D52" s="13" t="s">
        <v>16</v>
      </c>
      <c r="E52" s="52">
        <v>20</v>
      </c>
      <c r="F52" s="12">
        <v>2</v>
      </c>
      <c r="G52" s="12">
        <f t="shared" si="46"/>
        <v>6</v>
      </c>
      <c r="H52" s="14">
        <v>8.15</v>
      </c>
      <c r="I52" s="35" t="str">
        <f t="shared" si="36"/>
        <v xml:space="preserve"> </v>
      </c>
      <c r="J52" s="35" t="str">
        <f t="shared" si="37"/>
        <v xml:space="preserve"> </v>
      </c>
      <c r="K52" s="35" t="str">
        <f t="shared" si="38"/>
        <v xml:space="preserve"> </v>
      </c>
      <c r="L52" s="35" t="str">
        <f t="shared" si="39"/>
        <v xml:space="preserve"> </v>
      </c>
      <c r="M52" s="35" t="str">
        <f t="shared" si="40"/>
        <v xml:space="preserve"> </v>
      </c>
      <c r="N52" s="35" t="str">
        <f t="shared" si="41"/>
        <v xml:space="preserve"> </v>
      </c>
      <c r="O52" s="35">
        <f t="shared" si="42"/>
        <v>120.58740000000002</v>
      </c>
      <c r="P52" s="35" t="str">
        <f t="shared" si="43"/>
        <v xml:space="preserve"> </v>
      </c>
      <c r="Q52" s="35" t="str">
        <f t="shared" si="44"/>
        <v xml:space="preserve"> </v>
      </c>
      <c r="R52" s="35" t="str">
        <f t="shared" si="45"/>
        <v xml:space="preserve"> </v>
      </c>
    </row>
    <row r="53" spans="1:21" s="11" customFormat="1" ht="12" customHeight="1" x14ac:dyDescent="0.25">
      <c r="A53" s="45"/>
      <c r="B53" s="41"/>
      <c r="C53" s="12">
        <v>49</v>
      </c>
      <c r="D53" s="13" t="s">
        <v>16</v>
      </c>
      <c r="E53" s="52">
        <v>6</v>
      </c>
      <c r="F53" s="12">
        <v>2</v>
      </c>
      <c r="G53" s="12">
        <f t="shared" si="46"/>
        <v>98</v>
      </c>
      <c r="H53" s="14">
        <v>0.5</v>
      </c>
      <c r="I53" s="35">
        <f t="shared" si="36"/>
        <v>10.878</v>
      </c>
      <c r="J53" s="35" t="str">
        <f t="shared" si="37"/>
        <v xml:space="preserve"> </v>
      </c>
      <c r="K53" s="35" t="str">
        <f t="shared" si="38"/>
        <v xml:space="preserve"> </v>
      </c>
      <c r="L53" s="35" t="str">
        <f t="shared" si="39"/>
        <v xml:space="preserve"> </v>
      </c>
      <c r="M53" s="35" t="str">
        <f t="shared" si="40"/>
        <v xml:space="preserve"> </v>
      </c>
      <c r="N53" s="35" t="str">
        <f t="shared" si="41"/>
        <v xml:space="preserve"> </v>
      </c>
      <c r="O53" s="35" t="str">
        <f t="shared" si="42"/>
        <v xml:space="preserve"> </v>
      </c>
      <c r="P53" s="35" t="str">
        <f t="shared" si="43"/>
        <v xml:space="preserve"> </v>
      </c>
      <c r="Q53" s="35" t="str">
        <f t="shared" si="44"/>
        <v xml:space="preserve"> </v>
      </c>
      <c r="R53" s="35" t="str">
        <f t="shared" si="45"/>
        <v xml:space="preserve"> </v>
      </c>
    </row>
    <row r="54" spans="1:21" s="11" customFormat="1" ht="12" customHeight="1" x14ac:dyDescent="0.25">
      <c r="A54" s="45"/>
      <c r="B54" s="12"/>
      <c r="C54" s="12">
        <v>49</v>
      </c>
      <c r="D54" s="13" t="s">
        <v>16</v>
      </c>
      <c r="E54" s="52">
        <v>6</v>
      </c>
      <c r="F54" s="12">
        <v>2</v>
      </c>
      <c r="G54" s="12">
        <f t="shared" si="46"/>
        <v>98</v>
      </c>
      <c r="H54" s="14">
        <v>1.18</v>
      </c>
      <c r="I54" s="35">
        <f t="shared" si="36"/>
        <v>25.672080000000001</v>
      </c>
      <c r="J54" s="35" t="str">
        <f t="shared" si="37"/>
        <v xml:space="preserve"> </v>
      </c>
      <c r="K54" s="35" t="str">
        <f t="shared" si="38"/>
        <v xml:space="preserve"> </v>
      </c>
      <c r="L54" s="35" t="str">
        <f t="shared" si="39"/>
        <v xml:space="preserve"> </v>
      </c>
      <c r="M54" s="35" t="str">
        <f t="shared" si="40"/>
        <v xml:space="preserve"> </v>
      </c>
      <c r="N54" s="35" t="str">
        <f t="shared" si="41"/>
        <v xml:space="preserve"> </v>
      </c>
      <c r="O54" s="35" t="str">
        <f t="shared" si="42"/>
        <v xml:space="preserve"> </v>
      </c>
      <c r="P54" s="35" t="str">
        <f t="shared" si="43"/>
        <v xml:space="preserve"> </v>
      </c>
      <c r="Q54" s="35" t="str">
        <f t="shared" si="44"/>
        <v xml:space="preserve"> </v>
      </c>
      <c r="R54" s="35" t="str">
        <f t="shared" si="45"/>
        <v xml:space="preserve"> </v>
      </c>
    </row>
    <row r="55" spans="1:21" s="11" customFormat="1" ht="12" customHeight="1" x14ac:dyDescent="0.25">
      <c r="A55" s="45"/>
      <c r="B55" s="12"/>
      <c r="C55" s="12">
        <v>3</v>
      </c>
      <c r="D55" s="13" t="s">
        <v>16</v>
      </c>
      <c r="E55" s="52">
        <v>16</v>
      </c>
      <c r="F55" s="12">
        <v>2</v>
      </c>
      <c r="G55" s="12">
        <f t="shared" si="46"/>
        <v>6</v>
      </c>
      <c r="H55" s="14">
        <v>6</v>
      </c>
      <c r="I55" s="35" t="str">
        <f t="shared" si="36"/>
        <v xml:space="preserve"> </v>
      </c>
      <c r="J55" s="35" t="str">
        <f t="shared" si="37"/>
        <v xml:space="preserve"> </v>
      </c>
      <c r="K55" s="35" t="str">
        <f t="shared" si="38"/>
        <v xml:space="preserve"> </v>
      </c>
      <c r="L55" s="35" t="str">
        <f t="shared" si="39"/>
        <v xml:space="preserve"> </v>
      </c>
      <c r="M55" s="35" t="str">
        <f t="shared" si="40"/>
        <v xml:space="preserve"> </v>
      </c>
      <c r="N55" s="35">
        <f t="shared" si="41"/>
        <v>56.808</v>
      </c>
      <c r="O55" s="35" t="str">
        <f t="shared" si="42"/>
        <v xml:space="preserve"> </v>
      </c>
      <c r="P55" s="35" t="str">
        <f t="shared" si="43"/>
        <v xml:space="preserve"> </v>
      </c>
      <c r="Q55" s="35" t="str">
        <f t="shared" si="44"/>
        <v xml:space="preserve"> </v>
      </c>
      <c r="R55" s="35" t="str">
        <f t="shared" si="45"/>
        <v xml:space="preserve"> </v>
      </c>
    </row>
    <row r="56" spans="1:21" s="11" customFormat="1" ht="12" customHeight="1" x14ac:dyDescent="0.25">
      <c r="A56" s="45"/>
      <c r="B56" s="41"/>
      <c r="C56" s="12"/>
      <c r="D56" s="13"/>
      <c r="E56" s="13"/>
      <c r="F56" s="12"/>
      <c r="G56" s="12"/>
      <c r="H56" s="14"/>
      <c r="I56" s="35" t="str">
        <f t="shared" si="36"/>
        <v xml:space="preserve"> </v>
      </c>
      <c r="J56" s="35" t="str">
        <f t="shared" si="37"/>
        <v xml:space="preserve"> </v>
      </c>
      <c r="K56" s="35" t="str">
        <f t="shared" si="38"/>
        <v xml:space="preserve"> </v>
      </c>
      <c r="L56" s="35" t="str">
        <f t="shared" si="39"/>
        <v xml:space="preserve"> </v>
      </c>
      <c r="M56" s="35" t="str">
        <f t="shared" si="40"/>
        <v xml:space="preserve"> </v>
      </c>
      <c r="N56" s="35" t="str">
        <f t="shared" si="41"/>
        <v xml:space="preserve"> </v>
      </c>
      <c r="O56" s="35" t="str">
        <f t="shared" si="42"/>
        <v xml:space="preserve"> </v>
      </c>
      <c r="P56" s="35" t="str">
        <f t="shared" si="43"/>
        <v xml:space="preserve"> </v>
      </c>
      <c r="Q56" s="35" t="str">
        <f t="shared" si="44"/>
        <v xml:space="preserve"> </v>
      </c>
      <c r="R56" s="35" t="str">
        <f t="shared" si="45"/>
        <v xml:space="preserve"> </v>
      </c>
    </row>
    <row r="57" spans="1:21" s="11" customFormat="1" ht="12" customHeight="1" thickBot="1" x14ac:dyDescent="0.3">
      <c r="A57" s="53"/>
      <c r="B57" s="15"/>
      <c r="C57" s="15"/>
      <c r="D57" s="16"/>
      <c r="E57" s="16"/>
      <c r="F57" s="15"/>
      <c r="G57" s="15"/>
      <c r="H57" s="42"/>
      <c r="I57" s="35" t="str">
        <f t="shared" si="36"/>
        <v xml:space="preserve"> </v>
      </c>
      <c r="J57" s="35" t="str">
        <f t="shared" si="37"/>
        <v xml:space="preserve"> </v>
      </c>
      <c r="K57" s="35" t="str">
        <f t="shared" si="38"/>
        <v xml:space="preserve"> </v>
      </c>
      <c r="L57" s="35" t="str">
        <f t="shared" si="39"/>
        <v xml:space="preserve"> </v>
      </c>
      <c r="M57" s="35" t="str">
        <f t="shared" si="40"/>
        <v xml:space="preserve"> </v>
      </c>
      <c r="N57" s="35" t="str">
        <f t="shared" si="41"/>
        <v xml:space="preserve"> </v>
      </c>
      <c r="O57" s="35" t="str">
        <f t="shared" si="42"/>
        <v xml:space="preserve"> </v>
      </c>
      <c r="P57" s="35" t="str">
        <f t="shared" si="43"/>
        <v xml:space="preserve"> </v>
      </c>
      <c r="Q57" s="35" t="str">
        <f t="shared" si="44"/>
        <v xml:space="preserve"> </v>
      </c>
      <c r="R57" s="35" t="str">
        <f t="shared" si="45"/>
        <v xml:space="preserve"> </v>
      </c>
    </row>
    <row r="58" spans="1:21" ht="17.25" customHeight="1" x14ac:dyDescent="0.25">
      <c r="A58" s="68" t="s">
        <v>17</v>
      </c>
      <c r="B58" s="69"/>
      <c r="C58" s="69"/>
      <c r="D58" s="69"/>
      <c r="E58" s="69"/>
      <c r="F58" s="69"/>
      <c r="G58" s="69"/>
      <c r="H58" s="70"/>
      <c r="I58" s="48">
        <v>0.222</v>
      </c>
      <c r="J58" s="17">
        <v>0.39500000000000002</v>
      </c>
      <c r="K58" s="17">
        <v>0.61699999999999999</v>
      </c>
      <c r="L58" s="17">
        <v>0.88800000000000001</v>
      </c>
      <c r="M58" s="17">
        <v>1.208</v>
      </c>
      <c r="N58" s="17">
        <v>1.5780000000000001</v>
      </c>
      <c r="O58" s="17">
        <v>2.4660000000000002</v>
      </c>
      <c r="P58" s="17">
        <v>3.8540000000000001</v>
      </c>
      <c r="Q58" s="17">
        <v>6.3140000000000001</v>
      </c>
      <c r="R58" s="17">
        <v>9.8659999999999997</v>
      </c>
      <c r="T58" s="43"/>
      <c r="U58" s="43"/>
    </row>
    <row r="59" spans="1:21" ht="15" customHeight="1" thickBot="1" x14ac:dyDescent="0.3">
      <c r="A59" s="71" t="s">
        <v>18</v>
      </c>
      <c r="B59" s="72"/>
      <c r="C59" s="72"/>
      <c r="D59" s="72"/>
      <c r="E59" s="72"/>
      <c r="F59" s="72"/>
      <c r="G59" s="72"/>
      <c r="H59" s="73"/>
      <c r="I59" s="47">
        <f>SUM(I49:I57)</f>
        <v>36.550080000000001</v>
      </c>
      <c r="J59" s="47">
        <f t="shared" ref="J59:R59" si="47">SUM(J49:J57)</f>
        <v>0</v>
      </c>
      <c r="K59" s="47">
        <f t="shared" si="47"/>
        <v>0</v>
      </c>
      <c r="L59" s="47">
        <f t="shared" si="47"/>
        <v>41.824799999999996</v>
      </c>
      <c r="M59" s="47">
        <f t="shared" si="47"/>
        <v>0</v>
      </c>
      <c r="N59" s="47">
        <f t="shared" si="47"/>
        <v>56.808</v>
      </c>
      <c r="O59" s="47">
        <f t="shared" si="47"/>
        <v>120.58740000000002</v>
      </c>
      <c r="P59" s="47">
        <f t="shared" si="47"/>
        <v>0</v>
      </c>
      <c r="Q59" s="47">
        <f t="shared" si="47"/>
        <v>0</v>
      </c>
      <c r="R59" s="47">
        <f t="shared" si="47"/>
        <v>0</v>
      </c>
      <c r="T59" s="43"/>
      <c r="U59" s="43"/>
    </row>
    <row r="60" spans="1:21" s="19" customFormat="1" ht="16.5" customHeight="1" thickBot="1" x14ac:dyDescent="0.25">
      <c r="A60" s="74" t="s">
        <v>19</v>
      </c>
      <c r="B60" s="75"/>
      <c r="C60" s="75"/>
      <c r="D60" s="75"/>
      <c r="E60" s="75"/>
      <c r="F60" s="75"/>
      <c r="G60" s="75"/>
      <c r="H60" s="76"/>
      <c r="I60" s="25"/>
      <c r="J60" s="18"/>
      <c r="K60" s="18"/>
      <c r="L60" s="18"/>
      <c r="M60" s="18"/>
      <c r="N60" s="18"/>
      <c r="O60" s="18"/>
      <c r="P60" s="25"/>
      <c r="Q60" s="25"/>
      <c r="R60" s="44">
        <f>(SUM(I59:R59))</f>
        <v>255.77028000000001</v>
      </c>
      <c r="T60" s="50"/>
      <c r="U60" s="50"/>
    </row>
    <row r="61" spans="1:21" ht="15.75" thickBot="1" x14ac:dyDescent="0.3"/>
    <row r="62" spans="1:21" s="10" customFormat="1" ht="21" customHeight="1" thickBot="1" x14ac:dyDescent="0.3">
      <c r="A62" s="80" t="s">
        <v>2</v>
      </c>
      <c r="B62" s="82" t="s">
        <v>3</v>
      </c>
      <c r="C62" s="84" t="s">
        <v>4</v>
      </c>
      <c r="D62" s="86" t="s">
        <v>5</v>
      </c>
      <c r="E62" s="86"/>
      <c r="F62" s="88" t="s">
        <v>6</v>
      </c>
      <c r="G62" s="90" t="s">
        <v>7</v>
      </c>
      <c r="H62" s="92" t="s">
        <v>8</v>
      </c>
      <c r="I62" s="77" t="s">
        <v>9</v>
      </c>
      <c r="J62" s="78"/>
      <c r="K62" s="78"/>
      <c r="L62" s="78"/>
      <c r="M62" s="78"/>
      <c r="N62" s="78"/>
      <c r="O62" s="78"/>
      <c r="P62" s="78"/>
      <c r="Q62" s="78"/>
      <c r="R62" s="79"/>
    </row>
    <row r="63" spans="1:21" s="10" customFormat="1" ht="15.75" customHeight="1" thickBot="1" x14ac:dyDescent="0.3">
      <c r="A63" s="81"/>
      <c r="B63" s="83"/>
      <c r="C63" s="85"/>
      <c r="D63" s="87"/>
      <c r="E63" s="87"/>
      <c r="F63" s="89"/>
      <c r="G63" s="91"/>
      <c r="H63" s="93"/>
      <c r="I63" s="36" t="s">
        <v>10</v>
      </c>
      <c r="J63" s="36" t="s">
        <v>11</v>
      </c>
      <c r="K63" s="36" t="s">
        <v>20</v>
      </c>
      <c r="L63" s="36" t="s">
        <v>21</v>
      </c>
      <c r="M63" s="36" t="s">
        <v>22</v>
      </c>
      <c r="N63" s="36" t="s">
        <v>23</v>
      </c>
      <c r="O63" s="36" t="s">
        <v>12</v>
      </c>
      <c r="P63" s="36" t="s">
        <v>24</v>
      </c>
      <c r="Q63" s="36" t="s">
        <v>13</v>
      </c>
      <c r="R63" s="37" t="s">
        <v>14</v>
      </c>
    </row>
    <row r="64" spans="1:21" s="11" customFormat="1" ht="14.25" customHeight="1" thickBot="1" x14ac:dyDescent="0.3">
      <c r="A64" s="51" t="s">
        <v>15</v>
      </c>
      <c r="B64" s="33"/>
      <c r="C64" s="33"/>
      <c r="D64" s="33"/>
      <c r="E64" s="33"/>
      <c r="F64" s="33"/>
      <c r="G64" s="33"/>
      <c r="H64" s="34"/>
      <c r="I64" s="35" t="str">
        <f>IF(E64=6,(G64*H64*0.222)," ")</f>
        <v xml:space="preserve"> </v>
      </c>
      <c r="J64" s="35" t="str">
        <f>IF(E64=8,(H64*G64*0.395)," ")</f>
        <v xml:space="preserve"> </v>
      </c>
      <c r="K64" s="35" t="str">
        <f>IF(E64=10,(G64*H64*0.617)," ")</f>
        <v xml:space="preserve"> </v>
      </c>
      <c r="L64" s="35" t="str">
        <f>IF(E64=12,(H64*G64*0.888)," ")</f>
        <v xml:space="preserve"> </v>
      </c>
      <c r="M64" s="35" t="str">
        <f>IF(E64=14,(H64*G64*1.208)," ")</f>
        <v xml:space="preserve"> </v>
      </c>
      <c r="N64" s="35" t="str">
        <f>IF(E64=16,(H64*G64*1.578)," ")</f>
        <v xml:space="preserve"> </v>
      </c>
      <c r="O64" s="35" t="str">
        <f>IF(E64=20,(H64*G64*2.466)," ")</f>
        <v xml:space="preserve"> </v>
      </c>
      <c r="P64" s="35" t="str">
        <f>IF(E64=25,(H64*G64*3.854)," ")</f>
        <v xml:space="preserve"> </v>
      </c>
      <c r="Q64" s="35" t="str">
        <f>IF(E64=32,(H64*G64*6.314)," ")</f>
        <v xml:space="preserve"> </v>
      </c>
      <c r="R64" s="35" t="str">
        <f>IF(E64=40,(H64*G64*9.866)," ")</f>
        <v xml:space="preserve"> </v>
      </c>
    </row>
    <row r="65" spans="1:21" s="11" customFormat="1" ht="12" customHeight="1" thickBot="1" x14ac:dyDescent="0.3">
      <c r="A65" s="49" t="s">
        <v>66</v>
      </c>
      <c r="B65" s="39"/>
      <c r="C65" s="38"/>
      <c r="D65" s="13"/>
      <c r="E65" s="13"/>
      <c r="F65" s="12"/>
      <c r="G65" s="12"/>
      <c r="H65" s="14"/>
      <c r="I65" s="35" t="str">
        <f t="shared" ref="I65:I70" si="48">IF(E65=6,(G65*H65*0.222)," ")</f>
        <v xml:space="preserve"> </v>
      </c>
      <c r="J65" s="35" t="str">
        <f t="shared" ref="J65:J70" si="49">IF(E65=8,(H65*G65*0.395)," ")</f>
        <v xml:space="preserve"> </v>
      </c>
      <c r="K65" s="35" t="str">
        <f t="shared" ref="K65:K70" si="50">IF(E65=10,(G65*H65*0.617)," ")</f>
        <v xml:space="preserve"> </v>
      </c>
      <c r="L65" s="35" t="str">
        <f t="shared" ref="L65:L70" si="51">IF(E65=12,(H65*G65*0.888)," ")</f>
        <v xml:space="preserve"> </v>
      </c>
      <c r="M65" s="35" t="str">
        <f t="shared" ref="M65:M70" si="52">IF(E65=14,(H65*G65*1.208)," ")</f>
        <v xml:space="preserve"> </v>
      </c>
      <c r="N65" s="35" t="str">
        <f t="shared" ref="N65:N70" si="53">IF(E65=16,(H65*G65*1.578)," ")</f>
        <v xml:space="preserve"> </v>
      </c>
      <c r="O65" s="35" t="str">
        <f t="shared" ref="O65:O70" si="54">IF(E65=20,(H65*G65*2.466)," ")</f>
        <v xml:space="preserve"> </v>
      </c>
      <c r="P65" s="35" t="str">
        <f t="shared" ref="P65:P70" si="55">IF(E65=25,(H65*G65*3.854)," ")</f>
        <v xml:space="preserve"> </v>
      </c>
      <c r="Q65" s="35" t="str">
        <f t="shared" ref="Q65:Q70" si="56">IF(E65=32,(H65*G65*6.314)," ")</f>
        <v xml:space="preserve"> </v>
      </c>
      <c r="R65" s="35" t="str">
        <f t="shared" ref="R65:R70" si="57">IF(E65=40,(H65*G65*9.866)," ")</f>
        <v xml:space="preserve"> </v>
      </c>
    </row>
    <row r="66" spans="1:21" s="11" customFormat="1" ht="12" customHeight="1" x14ac:dyDescent="0.25">
      <c r="A66" s="45"/>
      <c r="B66" s="41"/>
      <c r="C66" s="12">
        <v>6</v>
      </c>
      <c r="D66" s="13" t="s">
        <v>16</v>
      </c>
      <c r="E66" s="52">
        <v>16</v>
      </c>
      <c r="F66" s="12">
        <v>2</v>
      </c>
      <c r="G66" s="12">
        <f t="shared" ref="G66:G68" si="58">F66*C66</f>
        <v>12</v>
      </c>
      <c r="H66" s="14">
        <v>4.5999999999999996</v>
      </c>
      <c r="I66" s="35" t="str">
        <f t="shared" si="48"/>
        <v xml:space="preserve"> </v>
      </c>
      <c r="J66" s="35" t="str">
        <f t="shared" si="49"/>
        <v xml:space="preserve"> </v>
      </c>
      <c r="K66" s="35" t="str">
        <f t="shared" si="50"/>
        <v xml:space="preserve"> </v>
      </c>
      <c r="L66" s="35" t="str">
        <f t="shared" si="51"/>
        <v xml:space="preserve"> </v>
      </c>
      <c r="M66" s="35" t="str">
        <f t="shared" si="52"/>
        <v xml:space="preserve"> </v>
      </c>
      <c r="N66" s="35">
        <f t="shared" si="53"/>
        <v>87.105599999999995</v>
      </c>
      <c r="O66" s="35" t="str">
        <f t="shared" si="54"/>
        <v xml:space="preserve"> </v>
      </c>
      <c r="P66" s="35" t="str">
        <f t="shared" si="55"/>
        <v xml:space="preserve"> </v>
      </c>
      <c r="Q66" s="35" t="str">
        <f t="shared" si="56"/>
        <v xml:space="preserve"> </v>
      </c>
      <c r="R66" s="35" t="str">
        <f t="shared" si="57"/>
        <v xml:space="preserve"> </v>
      </c>
    </row>
    <row r="67" spans="1:21" s="11" customFormat="1" ht="12" customHeight="1" x14ac:dyDescent="0.25">
      <c r="A67" s="45"/>
      <c r="B67" s="12"/>
      <c r="C67" s="12">
        <v>25</v>
      </c>
      <c r="D67" s="13" t="s">
        <v>16</v>
      </c>
      <c r="E67" s="52">
        <v>6</v>
      </c>
      <c r="F67" s="12">
        <v>2</v>
      </c>
      <c r="G67" s="12">
        <f t="shared" si="58"/>
        <v>50</v>
      </c>
      <c r="H67" s="14">
        <v>0.55000000000000004</v>
      </c>
      <c r="I67" s="35">
        <f t="shared" si="48"/>
        <v>6.1050000000000004</v>
      </c>
      <c r="J67" s="35" t="str">
        <f t="shared" si="49"/>
        <v xml:space="preserve"> </v>
      </c>
      <c r="K67" s="35" t="str">
        <f t="shared" si="50"/>
        <v xml:space="preserve"> </v>
      </c>
      <c r="L67" s="35" t="str">
        <f t="shared" si="51"/>
        <v xml:space="preserve"> </v>
      </c>
      <c r="M67" s="35" t="str">
        <f t="shared" si="52"/>
        <v xml:space="preserve"> </v>
      </c>
      <c r="N67" s="35" t="str">
        <f t="shared" si="53"/>
        <v xml:space="preserve"> </v>
      </c>
      <c r="O67" s="35" t="str">
        <f t="shared" si="54"/>
        <v xml:space="preserve"> </v>
      </c>
      <c r="P67" s="35" t="str">
        <f t="shared" si="55"/>
        <v xml:space="preserve"> </v>
      </c>
      <c r="Q67" s="35" t="str">
        <f t="shared" si="56"/>
        <v xml:space="preserve"> </v>
      </c>
      <c r="R67" s="35" t="str">
        <f t="shared" si="57"/>
        <v xml:space="preserve"> </v>
      </c>
    </row>
    <row r="68" spans="1:21" s="11" customFormat="1" ht="12" customHeight="1" x14ac:dyDescent="0.25">
      <c r="A68" s="45"/>
      <c r="B68" s="41"/>
      <c r="C68" s="12">
        <v>25</v>
      </c>
      <c r="D68" s="13" t="s">
        <v>16</v>
      </c>
      <c r="E68" s="52">
        <v>6</v>
      </c>
      <c r="F68" s="12">
        <v>2</v>
      </c>
      <c r="G68" s="12">
        <f t="shared" si="58"/>
        <v>50</v>
      </c>
      <c r="H68" s="14">
        <v>1.38</v>
      </c>
      <c r="I68" s="35">
        <f t="shared" si="48"/>
        <v>15.318</v>
      </c>
      <c r="J68" s="35" t="str">
        <f t="shared" si="49"/>
        <v xml:space="preserve"> </v>
      </c>
      <c r="K68" s="35" t="str">
        <f t="shared" si="50"/>
        <v xml:space="preserve"> </v>
      </c>
      <c r="L68" s="35" t="str">
        <f t="shared" si="51"/>
        <v xml:space="preserve"> </v>
      </c>
      <c r="M68" s="35" t="str">
        <f t="shared" si="52"/>
        <v xml:space="preserve"> </v>
      </c>
      <c r="N68" s="35" t="str">
        <f t="shared" si="53"/>
        <v xml:space="preserve"> </v>
      </c>
      <c r="O68" s="35" t="str">
        <f t="shared" si="54"/>
        <v xml:space="preserve"> </v>
      </c>
      <c r="P68" s="35" t="str">
        <f t="shared" si="55"/>
        <v xml:space="preserve"> </v>
      </c>
      <c r="Q68" s="35" t="str">
        <f t="shared" si="56"/>
        <v xml:space="preserve"> </v>
      </c>
      <c r="R68" s="35" t="str">
        <f t="shared" si="57"/>
        <v xml:space="preserve"> </v>
      </c>
    </row>
    <row r="69" spans="1:21" s="11" customFormat="1" ht="12" customHeight="1" x14ac:dyDescent="0.25">
      <c r="A69" s="45"/>
      <c r="B69" s="41"/>
      <c r="C69" s="12"/>
      <c r="D69" s="13"/>
      <c r="E69" s="13"/>
      <c r="F69" s="12"/>
      <c r="G69" s="12"/>
      <c r="H69" s="14"/>
      <c r="I69" s="35" t="str">
        <f t="shared" si="48"/>
        <v xml:space="preserve"> </v>
      </c>
      <c r="J69" s="35" t="str">
        <f t="shared" si="49"/>
        <v xml:space="preserve"> </v>
      </c>
      <c r="K69" s="35" t="str">
        <f t="shared" si="50"/>
        <v xml:space="preserve"> </v>
      </c>
      <c r="L69" s="35" t="str">
        <f t="shared" si="51"/>
        <v xml:space="preserve"> </v>
      </c>
      <c r="M69" s="35" t="str">
        <f t="shared" si="52"/>
        <v xml:space="preserve"> </v>
      </c>
      <c r="N69" s="35" t="str">
        <f t="shared" si="53"/>
        <v xml:space="preserve"> </v>
      </c>
      <c r="O69" s="35" t="str">
        <f t="shared" si="54"/>
        <v xml:space="preserve"> </v>
      </c>
      <c r="P69" s="35" t="str">
        <f t="shared" si="55"/>
        <v xml:space="preserve"> </v>
      </c>
      <c r="Q69" s="35" t="str">
        <f t="shared" si="56"/>
        <v xml:space="preserve"> </v>
      </c>
      <c r="R69" s="35" t="str">
        <f t="shared" si="57"/>
        <v xml:space="preserve"> </v>
      </c>
    </row>
    <row r="70" spans="1:21" s="11" customFormat="1" ht="12" customHeight="1" thickBot="1" x14ac:dyDescent="0.3">
      <c r="A70" s="53"/>
      <c r="B70" s="15"/>
      <c r="C70" s="15"/>
      <c r="D70" s="16"/>
      <c r="E70" s="16"/>
      <c r="F70" s="15"/>
      <c r="G70" s="15"/>
      <c r="H70" s="42"/>
      <c r="I70" s="35" t="str">
        <f t="shared" si="48"/>
        <v xml:space="preserve"> </v>
      </c>
      <c r="J70" s="35" t="str">
        <f t="shared" si="49"/>
        <v xml:space="preserve"> </v>
      </c>
      <c r="K70" s="35" t="str">
        <f t="shared" si="50"/>
        <v xml:space="preserve"> </v>
      </c>
      <c r="L70" s="35" t="str">
        <f t="shared" si="51"/>
        <v xml:space="preserve"> </v>
      </c>
      <c r="M70" s="35" t="str">
        <f t="shared" si="52"/>
        <v xml:space="preserve"> </v>
      </c>
      <c r="N70" s="35" t="str">
        <f t="shared" si="53"/>
        <v xml:space="preserve"> </v>
      </c>
      <c r="O70" s="35" t="str">
        <f t="shared" si="54"/>
        <v xml:space="preserve"> </v>
      </c>
      <c r="P70" s="35" t="str">
        <f t="shared" si="55"/>
        <v xml:space="preserve"> </v>
      </c>
      <c r="Q70" s="35" t="str">
        <f t="shared" si="56"/>
        <v xml:space="preserve"> </v>
      </c>
      <c r="R70" s="35" t="str">
        <f t="shared" si="57"/>
        <v xml:space="preserve"> </v>
      </c>
    </row>
    <row r="71" spans="1:21" ht="17.25" customHeight="1" x14ac:dyDescent="0.25">
      <c r="A71" s="68" t="s">
        <v>17</v>
      </c>
      <c r="B71" s="69"/>
      <c r="C71" s="69"/>
      <c r="D71" s="69"/>
      <c r="E71" s="69"/>
      <c r="F71" s="69"/>
      <c r="G71" s="69"/>
      <c r="H71" s="70"/>
      <c r="I71" s="48">
        <v>0.222</v>
      </c>
      <c r="J71" s="17">
        <v>0.39500000000000002</v>
      </c>
      <c r="K71" s="17">
        <v>0.61699999999999999</v>
      </c>
      <c r="L71" s="17">
        <v>0.88800000000000001</v>
      </c>
      <c r="M71" s="17">
        <v>1.208</v>
      </c>
      <c r="N71" s="17">
        <v>1.5780000000000001</v>
      </c>
      <c r="O71" s="17">
        <v>2.4660000000000002</v>
      </c>
      <c r="P71" s="17">
        <v>3.8540000000000001</v>
      </c>
      <c r="Q71" s="17">
        <v>6.3140000000000001</v>
      </c>
      <c r="R71" s="17">
        <v>9.8659999999999997</v>
      </c>
      <c r="T71" s="43"/>
      <c r="U71" s="43"/>
    </row>
    <row r="72" spans="1:21" ht="15" customHeight="1" thickBot="1" x14ac:dyDescent="0.3">
      <c r="A72" s="71" t="s">
        <v>18</v>
      </c>
      <c r="B72" s="72"/>
      <c r="C72" s="72"/>
      <c r="D72" s="72"/>
      <c r="E72" s="72"/>
      <c r="F72" s="72"/>
      <c r="G72" s="72"/>
      <c r="H72" s="73"/>
      <c r="I72" s="47">
        <f>SUM(I64:I70)</f>
        <v>21.423000000000002</v>
      </c>
      <c r="J72" s="47">
        <f t="shared" ref="J72:R72" si="59">SUM(J64:J70)</f>
        <v>0</v>
      </c>
      <c r="K72" s="47">
        <f t="shared" si="59"/>
        <v>0</v>
      </c>
      <c r="L72" s="47">
        <f t="shared" si="59"/>
        <v>0</v>
      </c>
      <c r="M72" s="47">
        <f t="shared" si="59"/>
        <v>0</v>
      </c>
      <c r="N72" s="47">
        <f t="shared" si="59"/>
        <v>87.105599999999995</v>
      </c>
      <c r="O72" s="47">
        <f t="shared" si="59"/>
        <v>0</v>
      </c>
      <c r="P72" s="47">
        <f t="shared" si="59"/>
        <v>0</v>
      </c>
      <c r="Q72" s="47">
        <f t="shared" si="59"/>
        <v>0</v>
      </c>
      <c r="R72" s="47">
        <f t="shared" si="59"/>
        <v>0</v>
      </c>
      <c r="T72" s="43"/>
      <c r="U72" s="43"/>
    </row>
    <row r="73" spans="1:21" s="19" customFormat="1" ht="16.5" customHeight="1" thickBot="1" x14ac:dyDescent="0.25">
      <c r="A73" s="74" t="s">
        <v>19</v>
      </c>
      <c r="B73" s="75"/>
      <c r="C73" s="75"/>
      <c r="D73" s="75"/>
      <c r="E73" s="75"/>
      <c r="F73" s="75"/>
      <c r="G73" s="75"/>
      <c r="H73" s="76"/>
      <c r="I73" s="25"/>
      <c r="J73" s="18"/>
      <c r="K73" s="18"/>
      <c r="L73" s="18"/>
      <c r="M73" s="18"/>
      <c r="N73" s="18"/>
      <c r="O73" s="18"/>
      <c r="P73" s="25"/>
      <c r="Q73" s="25"/>
      <c r="R73" s="44">
        <f>(SUM(I72:R72))</f>
        <v>108.5286</v>
      </c>
      <c r="T73" s="50"/>
      <c r="U73" s="50"/>
    </row>
    <row r="74" spans="1:21" ht="15.75" thickBot="1" x14ac:dyDescent="0.3"/>
    <row r="75" spans="1:21" s="10" customFormat="1" ht="21" customHeight="1" thickBot="1" x14ac:dyDescent="0.3">
      <c r="A75" s="80" t="s">
        <v>2</v>
      </c>
      <c r="B75" s="82" t="s">
        <v>3</v>
      </c>
      <c r="C75" s="84" t="s">
        <v>4</v>
      </c>
      <c r="D75" s="86" t="s">
        <v>5</v>
      </c>
      <c r="E75" s="86"/>
      <c r="F75" s="88" t="s">
        <v>6</v>
      </c>
      <c r="G75" s="90" t="s">
        <v>7</v>
      </c>
      <c r="H75" s="92" t="s">
        <v>8</v>
      </c>
      <c r="I75" s="77" t="s">
        <v>9</v>
      </c>
      <c r="J75" s="78"/>
      <c r="K75" s="78"/>
      <c r="L75" s="78"/>
      <c r="M75" s="78"/>
      <c r="N75" s="78"/>
      <c r="O75" s="78"/>
      <c r="P75" s="78"/>
      <c r="Q75" s="78"/>
      <c r="R75" s="79"/>
    </row>
    <row r="76" spans="1:21" s="10" customFormat="1" ht="15.75" customHeight="1" thickBot="1" x14ac:dyDescent="0.3">
      <c r="A76" s="81"/>
      <c r="B76" s="83"/>
      <c r="C76" s="85"/>
      <c r="D76" s="87"/>
      <c r="E76" s="87"/>
      <c r="F76" s="89"/>
      <c r="G76" s="91"/>
      <c r="H76" s="93"/>
      <c r="I76" s="36" t="s">
        <v>10</v>
      </c>
      <c r="J76" s="36" t="s">
        <v>11</v>
      </c>
      <c r="K76" s="36" t="s">
        <v>20</v>
      </c>
      <c r="L76" s="36" t="s">
        <v>21</v>
      </c>
      <c r="M76" s="36" t="s">
        <v>22</v>
      </c>
      <c r="N76" s="36" t="s">
        <v>23</v>
      </c>
      <c r="O76" s="36" t="s">
        <v>12</v>
      </c>
      <c r="P76" s="36" t="s">
        <v>24</v>
      </c>
      <c r="Q76" s="36" t="s">
        <v>13</v>
      </c>
      <c r="R76" s="37" t="s">
        <v>14</v>
      </c>
    </row>
    <row r="77" spans="1:21" s="11" customFormat="1" ht="14.25" customHeight="1" thickBot="1" x14ac:dyDescent="0.3">
      <c r="A77" s="51" t="s">
        <v>15</v>
      </c>
      <c r="B77" s="33"/>
      <c r="C77" s="33"/>
      <c r="D77" s="33"/>
      <c r="E77" s="33"/>
      <c r="F77" s="33"/>
      <c r="G77" s="33"/>
      <c r="H77" s="34"/>
      <c r="I77" s="35" t="str">
        <f>IF(E77=6,(G77*H77*0.222)," ")</f>
        <v xml:space="preserve"> </v>
      </c>
      <c r="J77" s="35" t="str">
        <f>IF(E77=8,(H77*G77*0.395)," ")</f>
        <v xml:space="preserve"> </v>
      </c>
      <c r="K77" s="35" t="str">
        <f>IF(E77=10,(G77*H77*0.617)," ")</f>
        <v xml:space="preserve"> </v>
      </c>
      <c r="L77" s="35" t="str">
        <f>IF(E77=12,(H77*G77*0.888)," ")</f>
        <v xml:space="preserve"> </v>
      </c>
      <c r="M77" s="35" t="str">
        <f>IF(E77=14,(H77*G77*1.208)," ")</f>
        <v xml:space="preserve"> </v>
      </c>
      <c r="N77" s="35" t="str">
        <f>IF(E77=16,(H77*G77*1.578)," ")</f>
        <v xml:space="preserve"> </v>
      </c>
      <c r="O77" s="35" t="str">
        <f>IF(E77=20,(H77*G77*2.466)," ")</f>
        <v xml:space="preserve"> </v>
      </c>
      <c r="P77" s="35" t="str">
        <f>IF(E77=25,(H77*G77*3.854)," ")</f>
        <v xml:space="preserve"> </v>
      </c>
      <c r="Q77" s="35" t="str">
        <f>IF(E77=32,(H77*G77*6.314)," ")</f>
        <v xml:space="preserve"> </v>
      </c>
      <c r="R77" s="35" t="str">
        <f>IF(E77=40,(H77*G77*9.866)," ")</f>
        <v xml:space="preserve"> </v>
      </c>
    </row>
    <row r="78" spans="1:21" s="11" customFormat="1" ht="12" customHeight="1" thickBot="1" x14ac:dyDescent="0.3">
      <c r="A78" s="49" t="s">
        <v>67</v>
      </c>
      <c r="B78" s="39"/>
      <c r="C78" s="38"/>
      <c r="D78" s="13"/>
      <c r="E78" s="13"/>
      <c r="F78" s="12"/>
      <c r="G78" s="12"/>
      <c r="H78" s="14"/>
      <c r="I78" s="35" t="str">
        <f t="shared" ref="I78:I83" si="60">IF(E78=6,(G78*H78*0.222)," ")</f>
        <v xml:space="preserve"> </v>
      </c>
      <c r="J78" s="35" t="str">
        <f t="shared" ref="J78:J83" si="61">IF(E78=8,(H78*G78*0.395)," ")</f>
        <v xml:space="preserve"> </v>
      </c>
      <c r="K78" s="35" t="str">
        <f t="shared" ref="K78:K83" si="62">IF(E78=10,(G78*H78*0.617)," ")</f>
        <v xml:space="preserve"> </v>
      </c>
      <c r="L78" s="35" t="str">
        <f t="shared" ref="L78:L83" si="63">IF(E78=12,(H78*G78*0.888)," ")</f>
        <v xml:space="preserve"> </v>
      </c>
      <c r="M78" s="35" t="str">
        <f t="shared" ref="M78:M83" si="64">IF(E78=14,(H78*G78*1.208)," ")</f>
        <v xml:space="preserve"> </v>
      </c>
      <c r="N78" s="35" t="str">
        <f t="shared" ref="N78:N83" si="65">IF(E78=16,(H78*G78*1.578)," ")</f>
        <v xml:space="preserve"> </v>
      </c>
      <c r="O78" s="35" t="str">
        <f t="shared" ref="O78:O83" si="66">IF(E78=20,(H78*G78*2.466)," ")</f>
        <v xml:space="preserve"> </v>
      </c>
      <c r="P78" s="35" t="str">
        <f t="shared" ref="P78:P83" si="67">IF(E78=25,(H78*G78*3.854)," ")</f>
        <v xml:space="preserve"> </v>
      </c>
      <c r="Q78" s="35" t="str">
        <f t="shared" ref="Q78:Q83" si="68">IF(E78=32,(H78*G78*6.314)," ")</f>
        <v xml:space="preserve"> </v>
      </c>
      <c r="R78" s="35" t="str">
        <f t="shared" ref="R78:R83" si="69">IF(E78=40,(H78*G78*9.866)," ")</f>
        <v xml:space="preserve"> </v>
      </c>
    </row>
    <row r="79" spans="1:21" s="11" customFormat="1" ht="12" customHeight="1" x14ac:dyDescent="0.25">
      <c r="A79" s="45"/>
      <c r="B79" s="41"/>
      <c r="C79" s="12">
        <v>6</v>
      </c>
      <c r="D79" s="13" t="s">
        <v>16</v>
      </c>
      <c r="E79" s="52">
        <v>16</v>
      </c>
      <c r="F79" s="12">
        <v>2</v>
      </c>
      <c r="G79" s="12">
        <f t="shared" ref="G79:G81" si="70">F79*C79</f>
        <v>12</v>
      </c>
      <c r="H79" s="14">
        <v>4.09</v>
      </c>
      <c r="I79" s="35" t="str">
        <f t="shared" si="60"/>
        <v xml:space="preserve"> </v>
      </c>
      <c r="J79" s="35" t="str">
        <f t="shared" si="61"/>
        <v xml:space="preserve"> </v>
      </c>
      <c r="K79" s="35" t="str">
        <f t="shared" si="62"/>
        <v xml:space="preserve"> </v>
      </c>
      <c r="L79" s="35" t="str">
        <f t="shared" si="63"/>
        <v xml:space="preserve"> </v>
      </c>
      <c r="M79" s="35" t="str">
        <f t="shared" si="64"/>
        <v xml:space="preserve"> </v>
      </c>
      <c r="N79" s="35">
        <f t="shared" si="65"/>
        <v>77.448239999999998</v>
      </c>
      <c r="O79" s="35" t="str">
        <f t="shared" si="66"/>
        <v xml:space="preserve"> </v>
      </c>
      <c r="P79" s="35" t="str">
        <f t="shared" si="67"/>
        <v xml:space="preserve"> </v>
      </c>
      <c r="Q79" s="35" t="str">
        <f t="shared" si="68"/>
        <v xml:space="preserve"> </v>
      </c>
      <c r="R79" s="35" t="str">
        <f t="shared" si="69"/>
        <v xml:space="preserve"> </v>
      </c>
    </row>
    <row r="80" spans="1:21" s="11" customFormat="1" ht="12" customHeight="1" x14ac:dyDescent="0.25">
      <c r="A80" s="45"/>
      <c r="B80" s="12"/>
      <c r="C80" s="12">
        <v>22</v>
      </c>
      <c r="D80" s="13" t="s">
        <v>16</v>
      </c>
      <c r="E80" s="52">
        <v>6</v>
      </c>
      <c r="F80" s="12">
        <v>2</v>
      </c>
      <c r="G80" s="12">
        <f t="shared" si="70"/>
        <v>44</v>
      </c>
      <c r="H80" s="14">
        <v>0.55000000000000004</v>
      </c>
      <c r="I80" s="35">
        <f t="shared" si="60"/>
        <v>5.3724000000000007</v>
      </c>
      <c r="J80" s="35" t="str">
        <f t="shared" si="61"/>
        <v xml:space="preserve"> </v>
      </c>
      <c r="K80" s="35" t="str">
        <f t="shared" si="62"/>
        <v xml:space="preserve"> </v>
      </c>
      <c r="L80" s="35" t="str">
        <f t="shared" si="63"/>
        <v xml:space="preserve"> </v>
      </c>
      <c r="M80" s="35" t="str">
        <f t="shared" si="64"/>
        <v xml:space="preserve"> </v>
      </c>
      <c r="N80" s="35" t="str">
        <f t="shared" si="65"/>
        <v xml:space="preserve"> </v>
      </c>
      <c r="O80" s="35" t="str">
        <f t="shared" si="66"/>
        <v xml:space="preserve"> </v>
      </c>
      <c r="P80" s="35" t="str">
        <f t="shared" si="67"/>
        <v xml:space="preserve"> </v>
      </c>
      <c r="Q80" s="35" t="str">
        <f t="shared" si="68"/>
        <v xml:space="preserve"> </v>
      </c>
      <c r="R80" s="35" t="str">
        <f t="shared" si="69"/>
        <v xml:space="preserve"> </v>
      </c>
    </row>
    <row r="81" spans="1:21" s="11" customFormat="1" ht="12" customHeight="1" x14ac:dyDescent="0.25">
      <c r="A81" s="45"/>
      <c r="B81" s="41"/>
      <c r="C81" s="12">
        <v>22</v>
      </c>
      <c r="D81" s="13" t="s">
        <v>16</v>
      </c>
      <c r="E81" s="52">
        <v>6</v>
      </c>
      <c r="F81" s="12">
        <v>2</v>
      </c>
      <c r="G81" s="12">
        <f t="shared" si="70"/>
        <v>44</v>
      </c>
      <c r="H81" s="14">
        <v>1.38</v>
      </c>
      <c r="I81" s="35">
        <f t="shared" si="60"/>
        <v>13.479839999999999</v>
      </c>
      <c r="J81" s="35" t="str">
        <f t="shared" si="61"/>
        <v xml:space="preserve"> </v>
      </c>
      <c r="K81" s="35" t="str">
        <f t="shared" si="62"/>
        <v xml:space="preserve"> </v>
      </c>
      <c r="L81" s="35" t="str">
        <f t="shared" si="63"/>
        <v xml:space="preserve"> </v>
      </c>
      <c r="M81" s="35" t="str">
        <f t="shared" si="64"/>
        <v xml:space="preserve"> </v>
      </c>
      <c r="N81" s="35" t="str">
        <f t="shared" si="65"/>
        <v xml:space="preserve"> </v>
      </c>
      <c r="O81" s="35" t="str">
        <f t="shared" si="66"/>
        <v xml:space="preserve"> </v>
      </c>
      <c r="P81" s="35" t="str">
        <f t="shared" si="67"/>
        <v xml:space="preserve"> </v>
      </c>
      <c r="Q81" s="35" t="str">
        <f t="shared" si="68"/>
        <v xml:space="preserve"> </v>
      </c>
      <c r="R81" s="35" t="str">
        <f t="shared" si="69"/>
        <v xml:space="preserve"> </v>
      </c>
    </row>
    <row r="82" spans="1:21" s="11" customFormat="1" ht="12" customHeight="1" x14ac:dyDescent="0.25">
      <c r="A82" s="45"/>
      <c r="B82" s="41"/>
      <c r="C82" s="12"/>
      <c r="D82" s="13"/>
      <c r="E82" s="13"/>
      <c r="F82" s="12"/>
      <c r="G82" s="12"/>
      <c r="H82" s="14"/>
      <c r="I82" s="35" t="str">
        <f t="shared" si="60"/>
        <v xml:space="preserve"> </v>
      </c>
      <c r="J82" s="35" t="str">
        <f t="shared" si="61"/>
        <v xml:space="preserve"> </v>
      </c>
      <c r="K82" s="35" t="str">
        <f t="shared" si="62"/>
        <v xml:space="preserve"> </v>
      </c>
      <c r="L82" s="35" t="str">
        <f t="shared" si="63"/>
        <v xml:space="preserve"> </v>
      </c>
      <c r="M82" s="35" t="str">
        <f t="shared" si="64"/>
        <v xml:space="preserve"> </v>
      </c>
      <c r="N82" s="35" t="str">
        <f t="shared" si="65"/>
        <v xml:space="preserve"> </v>
      </c>
      <c r="O82" s="35" t="str">
        <f t="shared" si="66"/>
        <v xml:space="preserve"> </v>
      </c>
      <c r="P82" s="35" t="str">
        <f t="shared" si="67"/>
        <v xml:space="preserve"> </v>
      </c>
      <c r="Q82" s="35" t="str">
        <f t="shared" si="68"/>
        <v xml:space="preserve"> </v>
      </c>
      <c r="R82" s="35" t="str">
        <f t="shared" si="69"/>
        <v xml:space="preserve"> </v>
      </c>
    </row>
    <row r="83" spans="1:21" s="11" customFormat="1" ht="12" customHeight="1" thickBot="1" x14ac:dyDescent="0.3">
      <c r="A83" s="53"/>
      <c r="B83" s="15"/>
      <c r="C83" s="15"/>
      <c r="D83" s="16"/>
      <c r="E83" s="16"/>
      <c r="F83" s="15"/>
      <c r="G83" s="15"/>
      <c r="H83" s="42"/>
      <c r="I83" s="35" t="str">
        <f t="shared" si="60"/>
        <v xml:space="preserve"> </v>
      </c>
      <c r="J83" s="35" t="str">
        <f t="shared" si="61"/>
        <v xml:space="preserve"> </v>
      </c>
      <c r="K83" s="35" t="str">
        <f t="shared" si="62"/>
        <v xml:space="preserve"> </v>
      </c>
      <c r="L83" s="35" t="str">
        <f t="shared" si="63"/>
        <v xml:space="preserve"> </v>
      </c>
      <c r="M83" s="35" t="str">
        <f t="shared" si="64"/>
        <v xml:space="preserve"> </v>
      </c>
      <c r="N83" s="35" t="str">
        <f t="shared" si="65"/>
        <v xml:space="preserve"> </v>
      </c>
      <c r="O83" s="35" t="str">
        <f t="shared" si="66"/>
        <v xml:space="preserve"> </v>
      </c>
      <c r="P83" s="35" t="str">
        <f t="shared" si="67"/>
        <v xml:space="preserve"> </v>
      </c>
      <c r="Q83" s="35" t="str">
        <f t="shared" si="68"/>
        <v xml:space="preserve"> </v>
      </c>
      <c r="R83" s="35" t="str">
        <f t="shared" si="69"/>
        <v xml:space="preserve"> </v>
      </c>
    </row>
    <row r="84" spans="1:21" ht="17.25" customHeight="1" x14ac:dyDescent="0.25">
      <c r="A84" s="68" t="s">
        <v>17</v>
      </c>
      <c r="B84" s="69"/>
      <c r="C84" s="69"/>
      <c r="D84" s="69"/>
      <c r="E84" s="69"/>
      <c r="F84" s="69"/>
      <c r="G84" s="69"/>
      <c r="H84" s="70"/>
      <c r="I84" s="48">
        <v>0.222</v>
      </c>
      <c r="J84" s="17">
        <v>0.39500000000000002</v>
      </c>
      <c r="K84" s="17">
        <v>0.61699999999999999</v>
      </c>
      <c r="L84" s="17">
        <v>0.88800000000000001</v>
      </c>
      <c r="M84" s="17">
        <v>1.208</v>
      </c>
      <c r="N84" s="17">
        <v>1.5780000000000001</v>
      </c>
      <c r="O84" s="17">
        <v>2.4660000000000002</v>
      </c>
      <c r="P84" s="17">
        <v>3.8540000000000001</v>
      </c>
      <c r="Q84" s="17">
        <v>6.3140000000000001</v>
      </c>
      <c r="R84" s="17">
        <v>9.8659999999999997</v>
      </c>
      <c r="T84" s="43"/>
      <c r="U84" s="43"/>
    </row>
    <row r="85" spans="1:21" ht="15" customHeight="1" thickBot="1" x14ac:dyDescent="0.3">
      <c r="A85" s="71" t="s">
        <v>18</v>
      </c>
      <c r="B85" s="72"/>
      <c r="C85" s="72"/>
      <c r="D85" s="72"/>
      <c r="E85" s="72"/>
      <c r="F85" s="72"/>
      <c r="G85" s="72"/>
      <c r="H85" s="73"/>
      <c r="I85" s="47">
        <f>SUM(I77:I83)</f>
        <v>18.852240000000002</v>
      </c>
      <c r="J85" s="47">
        <f t="shared" ref="J85:R85" si="71">SUM(J77:J83)</f>
        <v>0</v>
      </c>
      <c r="K85" s="47">
        <f t="shared" si="71"/>
        <v>0</v>
      </c>
      <c r="L85" s="47">
        <f t="shared" si="71"/>
        <v>0</v>
      </c>
      <c r="M85" s="47">
        <f t="shared" si="71"/>
        <v>0</v>
      </c>
      <c r="N85" s="47">
        <f t="shared" si="71"/>
        <v>77.448239999999998</v>
      </c>
      <c r="O85" s="47">
        <f t="shared" si="71"/>
        <v>0</v>
      </c>
      <c r="P85" s="47">
        <f t="shared" si="71"/>
        <v>0</v>
      </c>
      <c r="Q85" s="47">
        <f t="shared" si="71"/>
        <v>0</v>
      </c>
      <c r="R85" s="47">
        <f t="shared" si="71"/>
        <v>0</v>
      </c>
      <c r="T85" s="43"/>
      <c r="U85" s="43"/>
    </row>
    <row r="86" spans="1:21" s="19" customFormat="1" ht="16.5" customHeight="1" thickBot="1" x14ac:dyDescent="0.25">
      <c r="A86" s="74" t="s">
        <v>19</v>
      </c>
      <c r="B86" s="75"/>
      <c r="C86" s="75"/>
      <c r="D86" s="75"/>
      <c r="E86" s="75"/>
      <c r="F86" s="75"/>
      <c r="G86" s="75"/>
      <c r="H86" s="76"/>
      <c r="I86" s="25"/>
      <c r="J86" s="18"/>
      <c r="K86" s="18"/>
      <c r="L86" s="18"/>
      <c r="M86" s="18"/>
      <c r="N86" s="18"/>
      <c r="O86" s="18"/>
      <c r="P86" s="25"/>
      <c r="Q86" s="25"/>
      <c r="R86" s="44">
        <f>(SUM(I85:R85))</f>
        <v>96.300479999999993</v>
      </c>
      <c r="T86" s="50"/>
      <c r="U86" s="50"/>
    </row>
    <row r="87" spans="1:21" ht="15.75" thickBot="1" x14ac:dyDescent="0.3"/>
    <row r="88" spans="1:21" s="10" customFormat="1" ht="21" customHeight="1" thickBot="1" x14ac:dyDescent="0.3">
      <c r="A88" s="80" t="s">
        <v>2</v>
      </c>
      <c r="B88" s="82" t="s">
        <v>3</v>
      </c>
      <c r="C88" s="84" t="s">
        <v>4</v>
      </c>
      <c r="D88" s="86" t="s">
        <v>5</v>
      </c>
      <c r="E88" s="86"/>
      <c r="F88" s="88" t="s">
        <v>6</v>
      </c>
      <c r="G88" s="90" t="s">
        <v>7</v>
      </c>
      <c r="H88" s="92" t="s">
        <v>8</v>
      </c>
      <c r="I88" s="77" t="s">
        <v>9</v>
      </c>
      <c r="J88" s="78"/>
      <c r="K88" s="78"/>
      <c r="L88" s="78"/>
      <c r="M88" s="78"/>
      <c r="N88" s="78"/>
      <c r="O88" s="78"/>
      <c r="P88" s="78"/>
      <c r="Q88" s="78"/>
      <c r="R88" s="79"/>
    </row>
    <row r="89" spans="1:21" s="10" customFormat="1" ht="15.75" customHeight="1" thickBot="1" x14ac:dyDescent="0.3">
      <c r="A89" s="81"/>
      <c r="B89" s="83"/>
      <c r="C89" s="85"/>
      <c r="D89" s="87"/>
      <c r="E89" s="87"/>
      <c r="F89" s="89"/>
      <c r="G89" s="91"/>
      <c r="H89" s="93"/>
      <c r="I89" s="36" t="s">
        <v>10</v>
      </c>
      <c r="J89" s="36" t="s">
        <v>11</v>
      </c>
      <c r="K89" s="36" t="s">
        <v>20</v>
      </c>
      <c r="L89" s="36" t="s">
        <v>21</v>
      </c>
      <c r="M89" s="36" t="s">
        <v>22</v>
      </c>
      <c r="N89" s="36" t="s">
        <v>23</v>
      </c>
      <c r="O89" s="36" t="s">
        <v>12</v>
      </c>
      <c r="P89" s="36" t="s">
        <v>24</v>
      </c>
      <c r="Q89" s="36" t="s">
        <v>13</v>
      </c>
      <c r="R89" s="37" t="s">
        <v>14</v>
      </c>
    </row>
    <row r="90" spans="1:21" s="11" customFormat="1" ht="14.25" customHeight="1" thickBot="1" x14ac:dyDescent="0.3">
      <c r="A90" s="51" t="s">
        <v>15</v>
      </c>
      <c r="B90" s="33"/>
      <c r="C90" s="33"/>
      <c r="D90" s="33"/>
      <c r="E90" s="33"/>
      <c r="F90" s="33"/>
      <c r="G90" s="33"/>
      <c r="H90" s="34"/>
      <c r="I90" s="35" t="str">
        <f>IF(E90=6,(G90*H90*0.222)," ")</f>
        <v xml:space="preserve"> </v>
      </c>
      <c r="J90" s="35" t="str">
        <f>IF(E90=8,(H90*G90*0.395)," ")</f>
        <v xml:space="preserve"> </v>
      </c>
      <c r="K90" s="35" t="str">
        <f>IF(E90=10,(G90*H90*0.617)," ")</f>
        <v xml:space="preserve"> </v>
      </c>
      <c r="L90" s="35" t="str">
        <f>IF(E90=12,(H90*G90*0.888)," ")</f>
        <v xml:space="preserve"> </v>
      </c>
      <c r="M90" s="35" t="str">
        <f>IF(E90=14,(H90*G90*1.208)," ")</f>
        <v xml:space="preserve"> </v>
      </c>
      <c r="N90" s="35" t="str">
        <f>IF(E90=16,(H90*G90*1.578)," ")</f>
        <v xml:space="preserve"> </v>
      </c>
      <c r="O90" s="35" t="str">
        <f>IF(E90=20,(H90*G90*2.466)," ")</f>
        <v xml:space="preserve"> </v>
      </c>
      <c r="P90" s="35" t="str">
        <f>IF(E90=25,(H90*G90*3.854)," ")</f>
        <v xml:space="preserve"> </v>
      </c>
      <c r="Q90" s="35" t="str">
        <f>IF(E90=32,(H90*G90*6.314)," ")</f>
        <v xml:space="preserve"> </v>
      </c>
      <c r="R90" s="35" t="str">
        <f>IF(E90=40,(H90*G90*9.866)," ")</f>
        <v xml:space="preserve"> </v>
      </c>
    </row>
    <row r="91" spans="1:21" s="11" customFormat="1" ht="12" customHeight="1" thickBot="1" x14ac:dyDescent="0.3">
      <c r="A91" s="49" t="s">
        <v>68</v>
      </c>
      <c r="B91" s="39"/>
      <c r="C91" s="38"/>
      <c r="D91" s="13"/>
      <c r="E91" s="13"/>
      <c r="F91" s="12"/>
      <c r="G91" s="12"/>
      <c r="H91" s="14"/>
      <c r="I91" s="35" t="str">
        <f t="shared" ref="I91:I101" si="72">IF(E91=6,(G91*H91*0.222)," ")</f>
        <v xml:space="preserve"> </v>
      </c>
      <c r="J91" s="35" t="str">
        <f t="shared" ref="J91:J101" si="73">IF(E91=8,(H91*G91*0.395)," ")</f>
        <v xml:space="preserve"> </v>
      </c>
      <c r="K91" s="35" t="str">
        <f t="shared" ref="K91:K101" si="74">IF(E91=10,(G91*H91*0.617)," ")</f>
        <v xml:space="preserve"> </v>
      </c>
      <c r="L91" s="35" t="str">
        <f t="shared" ref="L91:L101" si="75">IF(E91=12,(H91*G91*0.888)," ")</f>
        <v xml:space="preserve"> </v>
      </c>
      <c r="M91" s="35" t="str">
        <f t="shared" ref="M91:M101" si="76">IF(E91=14,(H91*G91*1.208)," ")</f>
        <v xml:space="preserve"> </v>
      </c>
      <c r="N91" s="35" t="str">
        <f t="shared" ref="N91:N101" si="77">IF(E91=16,(H91*G91*1.578)," ")</f>
        <v xml:space="preserve"> </v>
      </c>
      <c r="O91" s="35" t="str">
        <f t="shared" ref="O91:O101" si="78">IF(E91=20,(H91*G91*2.466)," ")</f>
        <v xml:space="preserve"> </v>
      </c>
      <c r="P91" s="35" t="str">
        <f t="shared" ref="P91:P101" si="79">IF(E91=25,(H91*G91*3.854)," ")</f>
        <v xml:space="preserve"> </v>
      </c>
      <c r="Q91" s="35" t="str">
        <f t="shared" ref="Q91:Q101" si="80">IF(E91=32,(H91*G91*6.314)," ")</f>
        <v xml:space="preserve"> </v>
      </c>
      <c r="R91" s="35" t="str">
        <f t="shared" ref="R91:R101" si="81">IF(E91=40,(H91*G91*9.866)," ")</f>
        <v xml:space="preserve"> </v>
      </c>
    </row>
    <row r="92" spans="1:21" s="11" customFormat="1" ht="12" customHeight="1" x14ac:dyDescent="0.25">
      <c r="A92" s="45"/>
      <c r="B92" s="41"/>
      <c r="C92" s="12">
        <v>3</v>
      </c>
      <c r="D92" s="13" t="s">
        <v>16</v>
      </c>
      <c r="E92" s="52">
        <v>16</v>
      </c>
      <c r="F92" s="12">
        <v>2</v>
      </c>
      <c r="G92" s="12">
        <f t="shared" ref="G92:G99" si="82">F92*C92</f>
        <v>6</v>
      </c>
      <c r="H92" s="14">
        <v>4.76</v>
      </c>
      <c r="I92" s="35" t="str">
        <f t="shared" si="72"/>
        <v xml:space="preserve"> </v>
      </c>
      <c r="J92" s="35" t="str">
        <f t="shared" si="73"/>
        <v xml:space="preserve"> </v>
      </c>
      <c r="K92" s="35" t="str">
        <f t="shared" si="74"/>
        <v xml:space="preserve"> </v>
      </c>
      <c r="L92" s="35" t="str">
        <f t="shared" si="75"/>
        <v xml:space="preserve"> </v>
      </c>
      <c r="M92" s="35" t="str">
        <f t="shared" si="76"/>
        <v xml:space="preserve"> </v>
      </c>
      <c r="N92" s="35">
        <f t="shared" si="77"/>
        <v>45.067680000000003</v>
      </c>
      <c r="O92" s="35" t="str">
        <f t="shared" si="78"/>
        <v xml:space="preserve"> </v>
      </c>
      <c r="P92" s="35" t="str">
        <f t="shared" si="79"/>
        <v xml:space="preserve"> </v>
      </c>
      <c r="Q92" s="35" t="str">
        <f t="shared" si="80"/>
        <v xml:space="preserve"> </v>
      </c>
      <c r="R92" s="35" t="str">
        <f t="shared" si="81"/>
        <v xml:space="preserve"> </v>
      </c>
    </row>
    <row r="93" spans="1:21" s="11" customFormat="1" ht="12" customHeight="1" x14ac:dyDescent="0.25">
      <c r="A93" s="45"/>
      <c r="B93" s="12"/>
      <c r="C93" s="12">
        <v>3</v>
      </c>
      <c r="D93" s="13" t="s">
        <v>16</v>
      </c>
      <c r="E93" s="52">
        <v>16</v>
      </c>
      <c r="F93" s="12">
        <v>2</v>
      </c>
      <c r="G93" s="12">
        <f t="shared" si="82"/>
        <v>6</v>
      </c>
      <c r="H93" s="14">
        <v>7.9</v>
      </c>
      <c r="I93" s="35" t="str">
        <f t="shared" si="72"/>
        <v xml:space="preserve"> </v>
      </c>
      <c r="J93" s="35" t="str">
        <f t="shared" si="73"/>
        <v xml:space="preserve"> </v>
      </c>
      <c r="K93" s="35" t="str">
        <f t="shared" si="74"/>
        <v xml:space="preserve"> </v>
      </c>
      <c r="L93" s="35" t="str">
        <f t="shared" si="75"/>
        <v xml:space="preserve"> </v>
      </c>
      <c r="M93" s="35" t="str">
        <f t="shared" si="76"/>
        <v xml:space="preserve"> </v>
      </c>
      <c r="N93" s="35">
        <f t="shared" si="77"/>
        <v>74.797200000000018</v>
      </c>
      <c r="O93" s="35" t="str">
        <f t="shared" si="78"/>
        <v xml:space="preserve"> </v>
      </c>
      <c r="P93" s="35" t="str">
        <f t="shared" si="79"/>
        <v xml:space="preserve"> </v>
      </c>
      <c r="Q93" s="35" t="str">
        <f t="shared" si="80"/>
        <v xml:space="preserve"> </v>
      </c>
      <c r="R93" s="35" t="str">
        <f t="shared" si="81"/>
        <v xml:space="preserve"> </v>
      </c>
    </row>
    <row r="94" spans="1:21" s="11" customFormat="1" ht="12" customHeight="1" x14ac:dyDescent="0.25">
      <c r="A94" s="45"/>
      <c r="B94" s="41"/>
      <c r="C94" s="12">
        <v>30</v>
      </c>
      <c r="D94" s="13" t="s">
        <v>16</v>
      </c>
      <c r="E94" s="52">
        <v>6</v>
      </c>
      <c r="F94" s="12">
        <v>2</v>
      </c>
      <c r="G94" s="12">
        <f t="shared" si="82"/>
        <v>60</v>
      </c>
      <c r="H94" s="14">
        <v>0.4</v>
      </c>
      <c r="I94" s="35">
        <f t="shared" si="72"/>
        <v>5.3280000000000003</v>
      </c>
      <c r="J94" s="35" t="str">
        <f t="shared" si="73"/>
        <v xml:space="preserve"> </v>
      </c>
      <c r="K94" s="35" t="str">
        <f t="shared" si="74"/>
        <v xml:space="preserve"> </v>
      </c>
      <c r="L94" s="35" t="str">
        <f t="shared" si="75"/>
        <v xml:space="preserve"> </v>
      </c>
      <c r="M94" s="35" t="str">
        <f t="shared" si="76"/>
        <v xml:space="preserve"> </v>
      </c>
      <c r="N94" s="35" t="str">
        <f t="shared" si="77"/>
        <v xml:space="preserve"> </v>
      </c>
      <c r="O94" s="35" t="str">
        <f t="shared" si="78"/>
        <v xml:space="preserve"> </v>
      </c>
      <c r="P94" s="35" t="str">
        <f t="shared" si="79"/>
        <v xml:space="preserve"> </v>
      </c>
      <c r="Q94" s="35" t="str">
        <f t="shared" si="80"/>
        <v xml:space="preserve"> </v>
      </c>
      <c r="R94" s="35" t="str">
        <f t="shared" si="81"/>
        <v xml:space="preserve"> </v>
      </c>
    </row>
    <row r="95" spans="1:21" s="11" customFormat="1" ht="12" customHeight="1" x14ac:dyDescent="0.25">
      <c r="A95" s="45"/>
      <c r="B95" s="41"/>
      <c r="C95" s="12">
        <v>49</v>
      </c>
      <c r="D95" s="13" t="s">
        <v>16</v>
      </c>
      <c r="E95" s="52">
        <v>6</v>
      </c>
      <c r="F95" s="12">
        <v>2</v>
      </c>
      <c r="G95" s="12">
        <f t="shared" si="82"/>
        <v>98</v>
      </c>
      <c r="H95" s="14">
        <v>1.98</v>
      </c>
      <c r="I95" s="35">
        <f t="shared" si="72"/>
        <v>43.076879999999996</v>
      </c>
      <c r="J95" s="35" t="str">
        <f t="shared" si="73"/>
        <v xml:space="preserve"> </v>
      </c>
      <c r="K95" s="35" t="str">
        <f t="shared" si="74"/>
        <v xml:space="preserve"> </v>
      </c>
      <c r="L95" s="35" t="str">
        <f t="shared" si="75"/>
        <v xml:space="preserve"> </v>
      </c>
      <c r="M95" s="35" t="str">
        <f t="shared" si="76"/>
        <v xml:space="preserve"> </v>
      </c>
      <c r="N95" s="35" t="str">
        <f t="shared" si="77"/>
        <v xml:space="preserve"> </v>
      </c>
      <c r="O95" s="35" t="str">
        <f t="shared" si="78"/>
        <v xml:space="preserve"> </v>
      </c>
      <c r="P95" s="35" t="str">
        <f t="shared" si="79"/>
        <v xml:space="preserve"> </v>
      </c>
      <c r="Q95" s="35" t="str">
        <f t="shared" si="80"/>
        <v xml:space="preserve"> </v>
      </c>
      <c r="R95" s="35" t="str">
        <f t="shared" si="81"/>
        <v xml:space="preserve"> </v>
      </c>
    </row>
    <row r="96" spans="1:21" s="11" customFormat="1" ht="12" customHeight="1" x14ac:dyDescent="0.25">
      <c r="A96" s="45"/>
      <c r="B96" s="12"/>
      <c r="C96" s="12">
        <v>3</v>
      </c>
      <c r="D96" s="13" t="s">
        <v>16</v>
      </c>
      <c r="E96" s="52">
        <v>20</v>
      </c>
      <c r="F96" s="12">
        <v>2</v>
      </c>
      <c r="G96" s="12">
        <f t="shared" si="82"/>
        <v>6</v>
      </c>
      <c r="H96" s="14">
        <v>7.49</v>
      </c>
      <c r="I96" s="35" t="str">
        <f t="shared" si="72"/>
        <v xml:space="preserve"> </v>
      </c>
      <c r="J96" s="35" t="str">
        <f t="shared" si="73"/>
        <v xml:space="preserve"> </v>
      </c>
      <c r="K96" s="35" t="str">
        <f t="shared" si="74"/>
        <v xml:space="preserve"> </v>
      </c>
      <c r="L96" s="35" t="str">
        <f t="shared" si="75"/>
        <v xml:space="preserve"> </v>
      </c>
      <c r="M96" s="35" t="str">
        <f t="shared" si="76"/>
        <v xml:space="preserve"> </v>
      </c>
      <c r="N96" s="35" t="str">
        <f t="shared" si="77"/>
        <v xml:space="preserve"> </v>
      </c>
      <c r="O96" s="35">
        <f t="shared" si="78"/>
        <v>110.82204</v>
      </c>
      <c r="P96" s="35" t="str">
        <f t="shared" si="79"/>
        <v xml:space="preserve"> </v>
      </c>
      <c r="Q96" s="35" t="str">
        <f t="shared" si="80"/>
        <v xml:space="preserve"> </v>
      </c>
      <c r="R96" s="35" t="str">
        <f t="shared" si="81"/>
        <v xml:space="preserve"> </v>
      </c>
    </row>
    <row r="97" spans="1:21" s="11" customFormat="1" ht="12" customHeight="1" x14ac:dyDescent="0.25">
      <c r="A97" s="45"/>
      <c r="B97" s="41"/>
      <c r="C97" s="12">
        <v>3</v>
      </c>
      <c r="D97" s="13" t="s">
        <v>16</v>
      </c>
      <c r="E97" s="52">
        <v>8</v>
      </c>
      <c r="F97" s="12">
        <v>2</v>
      </c>
      <c r="G97" s="12">
        <f t="shared" si="82"/>
        <v>6</v>
      </c>
      <c r="H97" s="14">
        <v>6.87</v>
      </c>
      <c r="I97" s="35" t="str">
        <f t="shared" si="72"/>
        <v xml:space="preserve"> </v>
      </c>
      <c r="J97" s="35">
        <f t="shared" si="73"/>
        <v>16.2819</v>
      </c>
      <c r="K97" s="35" t="str">
        <f t="shared" si="74"/>
        <v xml:space="preserve"> </v>
      </c>
      <c r="L97" s="35" t="str">
        <f t="shared" si="75"/>
        <v xml:space="preserve"> </v>
      </c>
      <c r="M97" s="35" t="str">
        <f t="shared" si="76"/>
        <v xml:space="preserve"> </v>
      </c>
      <c r="N97" s="35" t="str">
        <f t="shared" si="77"/>
        <v xml:space="preserve"> </v>
      </c>
      <c r="O97" s="35" t="str">
        <f t="shared" si="78"/>
        <v xml:space="preserve"> </v>
      </c>
      <c r="P97" s="35" t="str">
        <f t="shared" si="79"/>
        <v xml:space="preserve"> </v>
      </c>
      <c r="Q97" s="35" t="str">
        <f t="shared" si="80"/>
        <v xml:space="preserve"> </v>
      </c>
      <c r="R97" s="35" t="str">
        <f t="shared" si="81"/>
        <v xml:space="preserve"> </v>
      </c>
    </row>
    <row r="98" spans="1:21" s="11" customFormat="1" ht="12" customHeight="1" x14ac:dyDescent="0.25">
      <c r="A98" s="45"/>
      <c r="B98" s="41"/>
      <c r="C98" s="12">
        <v>49</v>
      </c>
      <c r="D98" s="13" t="s">
        <v>16</v>
      </c>
      <c r="E98" s="52">
        <v>6</v>
      </c>
      <c r="F98" s="12">
        <v>2</v>
      </c>
      <c r="G98" s="12">
        <f t="shared" si="82"/>
        <v>98</v>
      </c>
      <c r="H98" s="14">
        <v>0.85</v>
      </c>
      <c r="I98" s="35">
        <f t="shared" si="72"/>
        <v>18.492599999999999</v>
      </c>
      <c r="J98" s="35" t="str">
        <f t="shared" si="73"/>
        <v xml:space="preserve"> </v>
      </c>
      <c r="K98" s="35" t="str">
        <f t="shared" si="74"/>
        <v xml:space="preserve"> </v>
      </c>
      <c r="L98" s="35" t="str">
        <f t="shared" si="75"/>
        <v xml:space="preserve"> </v>
      </c>
      <c r="M98" s="35" t="str">
        <f t="shared" si="76"/>
        <v xml:space="preserve"> </v>
      </c>
      <c r="N98" s="35" t="str">
        <f t="shared" si="77"/>
        <v xml:space="preserve"> </v>
      </c>
      <c r="O98" s="35" t="str">
        <f t="shared" si="78"/>
        <v xml:space="preserve"> </v>
      </c>
      <c r="P98" s="35" t="str">
        <f t="shared" si="79"/>
        <v xml:space="preserve"> </v>
      </c>
      <c r="Q98" s="35" t="str">
        <f t="shared" si="80"/>
        <v xml:space="preserve"> </v>
      </c>
      <c r="R98" s="35" t="str">
        <f t="shared" si="81"/>
        <v xml:space="preserve"> </v>
      </c>
    </row>
    <row r="99" spans="1:21" s="11" customFormat="1" ht="12" customHeight="1" x14ac:dyDescent="0.25">
      <c r="A99" s="45"/>
      <c r="B99" s="12"/>
      <c r="C99" s="12">
        <v>4</v>
      </c>
      <c r="D99" s="13" t="s">
        <v>16</v>
      </c>
      <c r="E99" s="52">
        <v>10</v>
      </c>
      <c r="F99" s="12">
        <v>2</v>
      </c>
      <c r="G99" s="12">
        <f t="shared" si="82"/>
        <v>8</v>
      </c>
      <c r="H99" s="14">
        <v>6.65</v>
      </c>
      <c r="I99" s="35" t="str">
        <f t="shared" si="72"/>
        <v xml:space="preserve"> </v>
      </c>
      <c r="J99" s="35" t="str">
        <f t="shared" si="73"/>
        <v xml:space="preserve"> </v>
      </c>
      <c r="K99" s="35">
        <f t="shared" si="74"/>
        <v>32.824400000000004</v>
      </c>
      <c r="L99" s="35" t="str">
        <f t="shared" si="75"/>
        <v xml:space="preserve"> </v>
      </c>
      <c r="M99" s="35" t="str">
        <f t="shared" si="76"/>
        <v xml:space="preserve"> </v>
      </c>
      <c r="N99" s="35" t="str">
        <f t="shared" si="77"/>
        <v xml:space="preserve"> </v>
      </c>
      <c r="O99" s="35" t="str">
        <f t="shared" si="78"/>
        <v xml:space="preserve"> </v>
      </c>
      <c r="P99" s="35" t="str">
        <f t="shared" si="79"/>
        <v xml:space="preserve"> </v>
      </c>
      <c r="Q99" s="35" t="str">
        <f t="shared" si="80"/>
        <v xml:space="preserve"> </v>
      </c>
      <c r="R99" s="35" t="str">
        <f t="shared" si="81"/>
        <v xml:space="preserve"> </v>
      </c>
    </row>
    <row r="100" spans="1:21" s="11" customFormat="1" ht="12" customHeight="1" x14ac:dyDescent="0.25">
      <c r="A100" s="45"/>
      <c r="B100" s="41"/>
      <c r="C100" s="12"/>
      <c r="D100" s="13"/>
      <c r="E100" s="13"/>
      <c r="F100" s="12"/>
      <c r="G100" s="12"/>
      <c r="H100" s="14"/>
      <c r="I100" s="35" t="str">
        <f t="shared" si="72"/>
        <v xml:space="preserve"> </v>
      </c>
      <c r="J100" s="35" t="str">
        <f t="shared" si="73"/>
        <v xml:space="preserve"> </v>
      </c>
      <c r="K100" s="35" t="str">
        <f t="shared" si="74"/>
        <v xml:space="preserve"> </v>
      </c>
      <c r="L100" s="35" t="str">
        <f t="shared" si="75"/>
        <v xml:space="preserve"> </v>
      </c>
      <c r="M100" s="35" t="str">
        <f t="shared" si="76"/>
        <v xml:space="preserve"> </v>
      </c>
      <c r="N100" s="35" t="str">
        <f t="shared" si="77"/>
        <v xml:space="preserve"> </v>
      </c>
      <c r="O100" s="35" t="str">
        <f t="shared" si="78"/>
        <v xml:space="preserve"> </v>
      </c>
      <c r="P100" s="35" t="str">
        <f t="shared" si="79"/>
        <v xml:space="preserve"> </v>
      </c>
      <c r="Q100" s="35" t="str">
        <f t="shared" si="80"/>
        <v xml:space="preserve"> </v>
      </c>
      <c r="R100" s="35" t="str">
        <f t="shared" si="81"/>
        <v xml:space="preserve"> </v>
      </c>
    </row>
    <row r="101" spans="1:21" s="11" customFormat="1" ht="12" customHeight="1" thickBot="1" x14ac:dyDescent="0.3">
      <c r="A101" s="53"/>
      <c r="B101" s="15"/>
      <c r="C101" s="15"/>
      <c r="D101" s="16"/>
      <c r="E101" s="16"/>
      <c r="F101" s="15"/>
      <c r="G101" s="15"/>
      <c r="H101" s="42"/>
      <c r="I101" s="35" t="str">
        <f t="shared" si="72"/>
        <v xml:space="preserve"> </v>
      </c>
      <c r="J101" s="35" t="str">
        <f t="shared" si="73"/>
        <v xml:space="preserve"> </v>
      </c>
      <c r="K101" s="35" t="str">
        <f t="shared" si="74"/>
        <v xml:space="preserve"> </v>
      </c>
      <c r="L101" s="35" t="str">
        <f t="shared" si="75"/>
        <v xml:space="preserve"> </v>
      </c>
      <c r="M101" s="35" t="str">
        <f t="shared" si="76"/>
        <v xml:space="preserve"> </v>
      </c>
      <c r="N101" s="35" t="str">
        <f t="shared" si="77"/>
        <v xml:space="preserve"> </v>
      </c>
      <c r="O101" s="35" t="str">
        <f t="shared" si="78"/>
        <v xml:space="preserve"> </v>
      </c>
      <c r="P101" s="35" t="str">
        <f t="shared" si="79"/>
        <v xml:space="preserve"> </v>
      </c>
      <c r="Q101" s="35" t="str">
        <f t="shared" si="80"/>
        <v xml:space="preserve"> </v>
      </c>
      <c r="R101" s="35" t="str">
        <f t="shared" si="81"/>
        <v xml:space="preserve"> </v>
      </c>
    </row>
    <row r="102" spans="1:21" ht="17.25" customHeight="1" x14ac:dyDescent="0.25">
      <c r="A102" s="68" t="s">
        <v>17</v>
      </c>
      <c r="B102" s="69"/>
      <c r="C102" s="69"/>
      <c r="D102" s="69"/>
      <c r="E102" s="69"/>
      <c r="F102" s="69"/>
      <c r="G102" s="69"/>
      <c r="H102" s="70"/>
      <c r="I102" s="48">
        <v>0.222</v>
      </c>
      <c r="J102" s="17">
        <v>0.39500000000000002</v>
      </c>
      <c r="K102" s="17">
        <v>0.61699999999999999</v>
      </c>
      <c r="L102" s="17">
        <v>0.88800000000000001</v>
      </c>
      <c r="M102" s="17">
        <v>1.208</v>
      </c>
      <c r="N102" s="17">
        <v>1.5780000000000001</v>
      </c>
      <c r="O102" s="17">
        <v>2.4660000000000002</v>
      </c>
      <c r="P102" s="17">
        <v>3.8540000000000001</v>
      </c>
      <c r="Q102" s="17">
        <v>6.3140000000000001</v>
      </c>
      <c r="R102" s="17">
        <v>9.8659999999999997</v>
      </c>
      <c r="T102" s="43"/>
      <c r="U102" s="43"/>
    </row>
    <row r="103" spans="1:21" ht="15" customHeight="1" thickBot="1" x14ac:dyDescent="0.3">
      <c r="A103" s="71" t="s">
        <v>18</v>
      </c>
      <c r="B103" s="72"/>
      <c r="C103" s="72"/>
      <c r="D103" s="72"/>
      <c r="E103" s="72"/>
      <c r="F103" s="72"/>
      <c r="G103" s="72"/>
      <c r="H103" s="73"/>
      <c r="I103" s="47">
        <f>SUM(I90:I101)</f>
        <v>66.897480000000002</v>
      </c>
      <c r="J103" s="47">
        <f t="shared" ref="J103:R103" si="83">SUM(J90:J101)</f>
        <v>16.2819</v>
      </c>
      <c r="K103" s="47">
        <f t="shared" si="83"/>
        <v>32.824400000000004</v>
      </c>
      <c r="L103" s="47">
        <f t="shared" si="83"/>
        <v>0</v>
      </c>
      <c r="M103" s="47">
        <f t="shared" si="83"/>
        <v>0</v>
      </c>
      <c r="N103" s="47">
        <f t="shared" si="83"/>
        <v>119.86488000000003</v>
      </c>
      <c r="O103" s="47">
        <f t="shared" si="83"/>
        <v>110.82204</v>
      </c>
      <c r="P103" s="47">
        <f t="shared" si="83"/>
        <v>0</v>
      </c>
      <c r="Q103" s="47">
        <f t="shared" si="83"/>
        <v>0</v>
      </c>
      <c r="R103" s="47">
        <f t="shared" si="83"/>
        <v>0</v>
      </c>
      <c r="T103" s="43"/>
      <c r="U103" s="43"/>
    </row>
    <row r="104" spans="1:21" s="19" customFormat="1" ht="16.5" customHeight="1" thickBot="1" x14ac:dyDescent="0.25">
      <c r="A104" s="74" t="s">
        <v>19</v>
      </c>
      <c r="B104" s="75"/>
      <c r="C104" s="75"/>
      <c r="D104" s="75"/>
      <c r="E104" s="75"/>
      <c r="F104" s="75"/>
      <c r="G104" s="75"/>
      <c r="H104" s="76"/>
      <c r="I104" s="25"/>
      <c r="J104" s="18"/>
      <c r="K104" s="18"/>
      <c r="L104" s="18"/>
      <c r="M104" s="18"/>
      <c r="N104" s="18"/>
      <c r="O104" s="18"/>
      <c r="P104" s="25"/>
      <c r="Q104" s="25"/>
      <c r="R104" s="44">
        <f>(SUM(I103:R103))</f>
        <v>346.69070000000005</v>
      </c>
      <c r="T104" s="50"/>
      <c r="U104" s="50"/>
    </row>
    <row r="105" spans="1:21" ht="15.75" thickBot="1" x14ac:dyDescent="0.3"/>
    <row r="106" spans="1:21" s="10" customFormat="1" ht="21" customHeight="1" thickBot="1" x14ac:dyDescent="0.3">
      <c r="A106" s="80" t="s">
        <v>2</v>
      </c>
      <c r="B106" s="82" t="s">
        <v>3</v>
      </c>
      <c r="C106" s="84" t="s">
        <v>4</v>
      </c>
      <c r="D106" s="86" t="s">
        <v>5</v>
      </c>
      <c r="E106" s="86"/>
      <c r="F106" s="88" t="s">
        <v>6</v>
      </c>
      <c r="G106" s="90" t="s">
        <v>7</v>
      </c>
      <c r="H106" s="92" t="s">
        <v>8</v>
      </c>
      <c r="I106" s="77" t="s">
        <v>9</v>
      </c>
      <c r="J106" s="78"/>
      <c r="K106" s="78"/>
      <c r="L106" s="78"/>
      <c r="M106" s="78"/>
      <c r="N106" s="78"/>
      <c r="O106" s="78"/>
      <c r="P106" s="78"/>
      <c r="Q106" s="78"/>
      <c r="R106" s="79"/>
    </row>
    <row r="107" spans="1:21" s="10" customFormat="1" ht="15.75" customHeight="1" thickBot="1" x14ac:dyDescent="0.3">
      <c r="A107" s="81"/>
      <c r="B107" s="83"/>
      <c r="C107" s="85"/>
      <c r="D107" s="87"/>
      <c r="E107" s="87"/>
      <c r="F107" s="89"/>
      <c r="G107" s="91"/>
      <c r="H107" s="93"/>
      <c r="I107" s="36" t="s">
        <v>10</v>
      </c>
      <c r="J107" s="36" t="s">
        <v>11</v>
      </c>
      <c r="K107" s="36" t="s">
        <v>20</v>
      </c>
      <c r="L107" s="36" t="s">
        <v>21</v>
      </c>
      <c r="M107" s="36" t="s">
        <v>22</v>
      </c>
      <c r="N107" s="36" t="s">
        <v>23</v>
      </c>
      <c r="O107" s="36" t="s">
        <v>12</v>
      </c>
      <c r="P107" s="36" t="s">
        <v>24</v>
      </c>
      <c r="Q107" s="36" t="s">
        <v>13</v>
      </c>
      <c r="R107" s="37" t="s">
        <v>14</v>
      </c>
    </row>
    <row r="108" spans="1:21" s="11" customFormat="1" ht="14.25" customHeight="1" thickBot="1" x14ac:dyDescent="0.3">
      <c r="A108" s="51" t="s">
        <v>15</v>
      </c>
      <c r="B108" s="33"/>
      <c r="C108" s="33"/>
      <c r="D108" s="33"/>
      <c r="E108" s="33"/>
      <c r="F108" s="33"/>
      <c r="G108" s="33"/>
      <c r="H108" s="34"/>
      <c r="I108" s="35" t="str">
        <f>IF(E108=6,(G108*H108*0.222)," ")</f>
        <v xml:space="preserve"> </v>
      </c>
      <c r="J108" s="35" t="str">
        <f>IF(E108=8,(H108*G108*0.395)," ")</f>
        <v xml:space="preserve"> </v>
      </c>
      <c r="K108" s="35" t="str">
        <f>IF(E108=10,(G108*H108*0.617)," ")</f>
        <v xml:space="preserve"> </v>
      </c>
      <c r="L108" s="35" t="str">
        <f>IF(E108=12,(H108*G108*0.888)," ")</f>
        <v xml:space="preserve"> </v>
      </c>
      <c r="M108" s="35" t="str">
        <f>IF(E108=14,(H108*G108*1.208)," ")</f>
        <v xml:space="preserve"> </v>
      </c>
      <c r="N108" s="35" t="str">
        <f>IF(E108=16,(H108*G108*1.578)," ")</f>
        <v xml:space="preserve"> </v>
      </c>
      <c r="O108" s="35" t="str">
        <f>IF(E108=20,(H108*G108*2.466)," ")</f>
        <v xml:space="preserve"> </v>
      </c>
      <c r="P108" s="35" t="str">
        <f>IF(E108=25,(H108*G108*3.854)," ")</f>
        <v xml:space="preserve"> </v>
      </c>
      <c r="Q108" s="35" t="str">
        <f>IF(E108=32,(H108*G108*6.314)," ")</f>
        <v xml:space="preserve"> </v>
      </c>
      <c r="R108" s="35" t="str">
        <f>IF(E108=40,(H108*G108*9.866)," ")</f>
        <v xml:space="preserve"> </v>
      </c>
    </row>
    <row r="109" spans="1:21" s="11" customFormat="1" ht="12" customHeight="1" thickBot="1" x14ac:dyDescent="0.3">
      <c r="A109" s="49" t="s">
        <v>69</v>
      </c>
      <c r="B109" s="39"/>
      <c r="C109" s="38"/>
      <c r="D109" s="13"/>
      <c r="E109" s="13"/>
      <c r="F109" s="12"/>
      <c r="G109" s="12"/>
      <c r="H109" s="14"/>
      <c r="I109" s="35" t="str">
        <f t="shared" ref="I109:I118" si="84">IF(E109=6,(G109*H109*0.222)," ")</f>
        <v xml:space="preserve"> </v>
      </c>
      <c r="J109" s="35" t="str">
        <f t="shared" ref="J109:J118" si="85">IF(E109=8,(H109*G109*0.395)," ")</f>
        <v xml:space="preserve"> </v>
      </c>
      <c r="K109" s="35" t="str">
        <f t="shared" ref="K109:K118" si="86">IF(E109=10,(G109*H109*0.617)," ")</f>
        <v xml:space="preserve"> </v>
      </c>
      <c r="L109" s="35" t="str">
        <f t="shared" ref="L109:L118" si="87">IF(E109=12,(H109*G109*0.888)," ")</f>
        <v xml:space="preserve"> </v>
      </c>
      <c r="M109" s="35" t="str">
        <f t="shared" ref="M109:M118" si="88">IF(E109=14,(H109*G109*1.208)," ")</f>
        <v xml:space="preserve"> </v>
      </c>
      <c r="N109" s="35" t="str">
        <f t="shared" ref="N109:N118" si="89">IF(E109=16,(H109*G109*1.578)," ")</f>
        <v xml:space="preserve"> </v>
      </c>
      <c r="O109" s="35" t="str">
        <f t="shared" ref="O109:O118" si="90">IF(E109=20,(H109*G109*2.466)," ")</f>
        <v xml:space="preserve"> </v>
      </c>
      <c r="P109" s="35" t="str">
        <f t="shared" ref="P109:P118" si="91">IF(E109=25,(H109*G109*3.854)," ")</f>
        <v xml:space="preserve"> </v>
      </c>
      <c r="Q109" s="35" t="str">
        <f t="shared" ref="Q109:Q118" si="92">IF(E109=32,(H109*G109*6.314)," ")</f>
        <v xml:space="preserve"> </v>
      </c>
      <c r="R109" s="35" t="str">
        <f t="shared" ref="R109:R118" si="93">IF(E109=40,(H109*G109*9.866)," ")</f>
        <v xml:space="preserve"> </v>
      </c>
    </row>
    <row r="110" spans="1:21" s="11" customFormat="1" ht="12" customHeight="1" x14ac:dyDescent="0.25">
      <c r="A110" s="45"/>
      <c r="B110" s="41"/>
      <c r="C110" s="12">
        <v>43</v>
      </c>
      <c r="D110" s="13" t="s">
        <v>16</v>
      </c>
      <c r="E110" s="52">
        <v>6</v>
      </c>
      <c r="F110" s="12">
        <v>2</v>
      </c>
      <c r="G110" s="12">
        <f t="shared" ref="G110:G116" si="94">F110*C110</f>
        <v>86</v>
      </c>
      <c r="H110" s="14">
        <v>0.85</v>
      </c>
      <c r="I110" s="35">
        <f t="shared" si="84"/>
        <v>16.228199999999998</v>
      </c>
      <c r="J110" s="35" t="str">
        <f t="shared" si="85"/>
        <v xml:space="preserve"> </v>
      </c>
      <c r="K110" s="35" t="str">
        <f t="shared" si="86"/>
        <v xml:space="preserve"> </v>
      </c>
      <c r="L110" s="35" t="str">
        <f t="shared" si="87"/>
        <v xml:space="preserve"> </v>
      </c>
      <c r="M110" s="35" t="str">
        <f t="shared" si="88"/>
        <v xml:space="preserve"> </v>
      </c>
      <c r="N110" s="35" t="str">
        <f t="shared" si="89"/>
        <v xml:space="preserve"> </v>
      </c>
      <c r="O110" s="35" t="str">
        <f t="shared" si="90"/>
        <v xml:space="preserve"> </v>
      </c>
      <c r="P110" s="35" t="str">
        <f t="shared" si="91"/>
        <v xml:space="preserve"> </v>
      </c>
      <c r="Q110" s="35" t="str">
        <f t="shared" si="92"/>
        <v xml:space="preserve"> </v>
      </c>
      <c r="R110" s="35" t="str">
        <f t="shared" si="93"/>
        <v xml:space="preserve"> </v>
      </c>
    </row>
    <row r="111" spans="1:21" s="11" customFormat="1" ht="12" customHeight="1" x14ac:dyDescent="0.25">
      <c r="A111" s="45"/>
      <c r="B111" s="12"/>
      <c r="C111" s="12">
        <v>42</v>
      </c>
      <c r="D111" s="13" t="s">
        <v>16</v>
      </c>
      <c r="E111" s="52">
        <v>6</v>
      </c>
      <c r="F111" s="12">
        <v>2</v>
      </c>
      <c r="G111" s="12">
        <f t="shared" si="94"/>
        <v>84</v>
      </c>
      <c r="H111" s="14">
        <v>1.97</v>
      </c>
      <c r="I111" s="35">
        <f t="shared" si="84"/>
        <v>36.736559999999997</v>
      </c>
      <c r="J111" s="35" t="str">
        <f t="shared" si="85"/>
        <v xml:space="preserve"> </v>
      </c>
      <c r="K111" s="35" t="str">
        <f t="shared" si="86"/>
        <v xml:space="preserve"> </v>
      </c>
      <c r="L111" s="35" t="str">
        <f t="shared" si="87"/>
        <v xml:space="preserve"> </v>
      </c>
      <c r="M111" s="35" t="str">
        <f t="shared" si="88"/>
        <v xml:space="preserve"> </v>
      </c>
      <c r="N111" s="35" t="str">
        <f t="shared" si="89"/>
        <v xml:space="preserve"> </v>
      </c>
      <c r="O111" s="35" t="str">
        <f t="shared" si="90"/>
        <v xml:space="preserve"> </v>
      </c>
      <c r="P111" s="35" t="str">
        <f t="shared" si="91"/>
        <v xml:space="preserve"> </v>
      </c>
      <c r="Q111" s="35" t="str">
        <f t="shared" si="92"/>
        <v xml:space="preserve"> </v>
      </c>
      <c r="R111" s="35" t="str">
        <f t="shared" si="93"/>
        <v xml:space="preserve"> </v>
      </c>
    </row>
    <row r="112" spans="1:21" s="11" customFormat="1" ht="12" customHeight="1" x14ac:dyDescent="0.25">
      <c r="A112" s="45"/>
      <c r="B112" s="41"/>
      <c r="C112" s="12">
        <v>1</v>
      </c>
      <c r="D112" s="13" t="s">
        <v>16</v>
      </c>
      <c r="E112" s="52">
        <v>6</v>
      </c>
      <c r="F112" s="12">
        <v>2</v>
      </c>
      <c r="G112" s="12">
        <f t="shared" si="94"/>
        <v>2</v>
      </c>
      <c r="H112" s="14">
        <v>1.95</v>
      </c>
      <c r="I112" s="35">
        <f t="shared" si="84"/>
        <v>0.86580000000000001</v>
      </c>
      <c r="J112" s="35" t="str">
        <f t="shared" si="85"/>
        <v xml:space="preserve"> </v>
      </c>
      <c r="K112" s="35" t="str">
        <f t="shared" si="86"/>
        <v xml:space="preserve"> </v>
      </c>
      <c r="L112" s="35" t="str">
        <f t="shared" si="87"/>
        <v xml:space="preserve"> </v>
      </c>
      <c r="M112" s="35" t="str">
        <f t="shared" si="88"/>
        <v xml:space="preserve"> </v>
      </c>
      <c r="N112" s="35" t="str">
        <f t="shared" si="89"/>
        <v xml:space="preserve"> </v>
      </c>
      <c r="O112" s="35" t="str">
        <f t="shared" si="90"/>
        <v xml:space="preserve"> </v>
      </c>
      <c r="P112" s="35" t="str">
        <f t="shared" si="91"/>
        <v xml:space="preserve"> </v>
      </c>
      <c r="Q112" s="35" t="str">
        <f t="shared" si="92"/>
        <v xml:space="preserve"> </v>
      </c>
      <c r="R112" s="35" t="str">
        <f t="shared" si="93"/>
        <v xml:space="preserve"> </v>
      </c>
    </row>
    <row r="113" spans="1:21" s="11" customFormat="1" ht="12" customHeight="1" x14ac:dyDescent="0.25">
      <c r="A113" s="45"/>
      <c r="B113" s="41"/>
      <c r="C113" s="12">
        <v>3</v>
      </c>
      <c r="D113" s="13" t="s">
        <v>16</v>
      </c>
      <c r="E113" s="52">
        <v>20</v>
      </c>
      <c r="F113" s="12">
        <v>2</v>
      </c>
      <c r="G113" s="12">
        <f t="shared" si="94"/>
        <v>6</v>
      </c>
      <c r="H113" s="14">
        <v>4.3899999999999997</v>
      </c>
      <c r="I113" s="35" t="str">
        <f t="shared" si="84"/>
        <v xml:space="preserve"> </v>
      </c>
      <c r="J113" s="35" t="str">
        <f t="shared" si="85"/>
        <v xml:space="preserve"> </v>
      </c>
      <c r="K113" s="35" t="str">
        <f t="shared" si="86"/>
        <v xml:space="preserve"> </v>
      </c>
      <c r="L113" s="35" t="str">
        <f t="shared" si="87"/>
        <v xml:space="preserve"> </v>
      </c>
      <c r="M113" s="35" t="str">
        <f t="shared" si="88"/>
        <v xml:space="preserve"> </v>
      </c>
      <c r="N113" s="35" t="str">
        <f t="shared" si="89"/>
        <v xml:space="preserve"> </v>
      </c>
      <c r="O113" s="35">
        <f t="shared" si="90"/>
        <v>64.954439999999991</v>
      </c>
      <c r="P113" s="35" t="str">
        <f t="shared" si="91"/>
        <v xml:space="preserve"> </v>
      </c>
      <c r="Q113" s="35" t="str">
        <f t="shared" si="92"/>
        <v xml:space="preserve"> </v>
      </c>
      <c r="R113" s="35" t="str">
        <f t="shared" si="93"/>
        <v xml:space="preserve"> </v>
      </c>
    </row>
    <row r="114" spans="1:21" s="11" customFormat="1" ht="12" customHeight="1" x14ac:dyDescent="0.25">
      <c r="A114" s="45"/>
      <c r="B114" s="12"/>
      <c r="C114" s="12">
        <v>3</v>
      </c>
      <c r="D114" s="13" t="s">
        <v>16</v>
      </c>
      <c r="E114" s="52">
        <v>8</v>
      </c>
      <c r="F114" s="12">
        <v>2</v>
      </c>
      <c r="G114" s="12">
        <f t="shared" si="94"/>
        <v>6</v>
      </c>
      <c r="H114" s="14">
        <v>4.38</v>
      </c>
      <c r="I114" s="35" t="str">
        <f t="shared" si="84"/>
        <v xml:space="preserve"> </v>
      </c>
      <c r="J114" s="35">
        <f t="shared" si="85"/>
        <v>10.380600000000001</v>
      </c>
      <c r="K114" s="35" t="str">
        <f t="shared" si="86"/>
        <v xml:space="preserve"> </v>
      </c>
      <c r="L114" s="35" t="str">
        <f t="shared" si="87"/>
        <v xml:space="preserve"> </v>
      </c>
      <c r="M114" s="35" t="str">
        <f t="shared" si="88"/>
        <v xml:space="preserve"> </v>
      </c>
      <c r="N114" s="35" t="str">
        <f t="shared" si="89"/>
        <v xml:space="preserve"> </v>
      </c>
      <c r="O114" s="35" t="str">
        <f t="shared" si="90"/>
        <v xml:space="preserve"> </v>
      </c>
      <c r="P114" s="35" t="str">
        <f t="shared" si="91"/>
        <v xml:space="preserve"> </v>
      </c>
      <c r="Q114" s="35" t="str">
        <f t="shared" si="92"/>
        <v xml:space="preserve"> </v>
      </c>
      <c r="R114" s="35" t="str">
        <f t="shared" si="93"/>
        <v xml:space="preserve"> </v>
      </c>
    </row>
    <row r="115" spans="1:21" s="11" customFormat="1" ht="12" customHeight="1" x14ac:dyDescent="0.25">
      <c r="A115" s="45"/>
      <c r="B115" s="41"/>
      <c r="C115" s="12">
        <v>4</v>
      </c>
      <c r="D115" s="13" t="s">
        <v>16</v>
      </c>
      <c r="E115" s="52">
        <v>10</v>
      </c>
      <c r="F115" s="12">
        <v>2</v>
      </c>
      <c r="G115" s="12">
        <f t="shared" si="94"/>
        <v>8</v>
      </c>
      <c r="H115" s="14">
        <v>4.38</v>
      </c>
      <c r="I115" s="35" t="str">
        <f t="shared" si="84"/>
        <v xml:space="preserve"> </v>
      </c>
      <c r="J115" s="35" t="str">
        <f t="shared" si="85"/>
        <v xml:space="preserve"> </v>
      </c>
      <c r="K115" s="35">
        <f t="shared" si="86"/>
        <v>21.619679999999999</v>
      </c>
      <c r="L115" s="35" t="str">
        <f t="shared" si="87"/>
        <v xml:space="preserve"> </v>
      </c>
      <c r="M115" s="35" t="str">
        <f t="shared" si="88"/>
        <v xml:space="preserve"> </v>
      </c>
      <c r="N115" s="35" t="str">
        <f t="shared" si="89"/>
        <v xml:space="preserve"> </v>
      </c>
      <c r="O115" s="35" t="str">
        <f t="shared" si="90"/>
        <v xml:space="preserve"> </v>
      </c>
      <c r="P115" s="35" t="str">
        <f t="shared" si="91"/>
        <v xml:space="preserve"> </v>
      </c>
      <c r="Q115" s="35" t="str">
        <f t="shared" si="92"/>
        <v xml:space="preserve"> </v>
      </c>
      <c r="R115" s="35" t="str">
        <f t="shared" si="93"/>
        <v xml:space="preserve"> </v>
      </c>
    </row>
    <row r="116" spans="1:21" s="11" customFormat="1" ht="12" customHeight="1" x14ac:dyDescent="0.25">
      <c r="A116" s="45"/>
      <c r="B116" s="41"/>
      <c r="C116" s="12">
        <v>18</v>
      </c>
      <c r="D116" s="13" t="s">
        <v>16</v>
      </c>
      <c r="E116" s="52">
        <v>6</v>
      </c>
      <c r="F116" s="12">
        <v>2</v>
      </c>
      <c r="G116" s="12">
        <f t="shared" si="94"/>
        <v>36</v>
      </c>
      <c r="H116" s="14">
        <v>0.4</v>
      </c>
      <c r="I116" s="35">
        <f t="shared" si="84"/>
        <v>3.1968000000000001</v>
      </c>
      <c r="J116" s="35" t="str">
        <f t="shared" si="85"/>
        <v xml:space="preserve"> </v>
      </c>
      <c r="K116" s="35" t="str">
        <f t="shared" si="86"/>
        <v xml:space="preserve"> </v>
      </c>
      <c r="L116" s="35" t="str">
        <f t="shared" si="87"/>
        <v xml:space="preserve"> </v>
      </c>
      <c r="M116" s="35" t="str">
        <f t="shared" si="88"/>
        <v xml:space="preserve"> </v>
      </c>
      <c r="N116" s="35" t="str">
        <f t="shared" si="89"/>
        <v xml:space="preserve"> </v>
      </c>
      <c r="O116" s="35" t="str">
        <f t="shared" si="90"/>
        <v xml:space="preserve"> </v>
      </c>
      <c r="P116" s="35" t="str">
        <f t="shared" si="91"/>
        <v xml:space="preserve"> </v>
      </c>
      <c r="Q116" s="35" t="str">
        <f t="shared" si="92"/>
        <v xml:space="preserve"> </v>
      </c>
      <c r="R116" s="35" t="str">
        <f t="shared" si="93"/>
        <v xml:space="preserve"> </v>
      </c>
    </row>
    <row r="117" spans="1:21" s="11" customFormat="1" ht="12" customHeight="1" x14ac:dyDescent="0.25">
      <c r="A117" s="45"/>
      <c r="B117" s="41"/>
      <c r="C117" s="12"/>
      <c r="D117" s="13"/>
      <c r="E117" s="13"/>
      <c r="F117" s="12"/>
      <c r="G117" s="12"/>
      <c r="H117" s="14"/>
      <c r="I117" s="35" t="str">
        <f t="shared" si="84"/>
        <v xml:space="preserve"> </v>
      </c>
      <c r="J117" s="35" t="str">
        <f t="shared" si="85"/>
        <v xml:space="preserve"> </v>
      </c>
      <c r="K117" s="35" t="str">
        <f t="shared" si="86"/>
        <v xml:space="preserve"> </v>
      </c>
      <c r="L117" s="35" t="str">
        <f t="shared" si="87"/>
        <v xml:space="preserve"> </v>
      </c>
      <c r="M117" s="35" t="str">
        <f t="shared" si="88"/>
        <v xml:space="preserve"> </v>
      </c>
      <c r="N117" s="35" t="str">
        <f t="shared" si="89"/>
        <v xml:space="preserve"> </v>
      </c>
      <c r="O117" s="35" t="str">
        <f t="shared" si="90"/>
        <v xml:space="preserve"> </v>
      </c>
      <c r="P117" s="35" t="str">
        <f t="shared" si="91"/>
        <v xml:space="preserve"> </v>
      </c>
      <c r="Q117" s="35" t="str">
        <f t="shared" si="92"/>
        <v xml:space="preserve"> </v>
      </c>
      <c r="R117" s="35" t="str">
        <f t="shared" si="93"/>
        <v xml:space="preserve"> </v>
      </c>
    </row>
    <row r="118" spans="1:21" s="11" customFormat="1" ht="12" customHeight="1" thickBot="1" x14ac:dyDescent="0.3">
      <c r="A118" s="53"/>
      <c r="B118" s="15"/>
      <c r="C118" s="15"/>
      <c r="D118" s="16"/>
      <c r="E118" s="16"/>
      <c r="F118" s="15"/>
      <c r="G118" s="15"/>
      <c r="H118" s="42"/>
      <c r="I118" s="35" t="str">
        <f t="shared" si="84"/>
        <v xml:space="preserve"> </v>
      </c>
      <c r="J118" s="35" t="str">
        <f t="shared" si="85"/>
        <v xml:space="preserve"> </v>
      </c>
      <c r="K118" s="35" t="str">
        <f t="shared" si="86"/>
        <v xml:space="preserve"> </v>
      </c>
      <c r="L118" s="35" t="str">
        <f t="shared" si="87"/>
        <v xml:space="preserve"> </v>
      </c>
      <c r="M118" s="35" t="str">
        <f t="shared" si="88"/>
        <v xml:space="preserve"> </v>
      </c>
      <c r="N118" s="35" t="str">
        <f t="shared" si="89"/>
        <v xml:space="preserve"> </v>
      </c>
      <c r="O118" s="35" t="str">
        <f t="shared" si="90"/>
        <v xml:space="preserve"> </v>
      </c>
      <c r="P118" s="35" t="str">
        <f t="shared" si="91"/>
        <v xml:space="preserve"> </v>
      </c>
      <c r="Q118" s="35" t="str">
        <f t="shared" si="92"/>
        <v xml:space="preserve"> </v>
      </c>
      <c r="R118" s="35" t="str">
        <f t="shared" si="93"/>
        <v xml:space="preserve"> </v>
      </c>
    </row>
    <row r="119" spans="1:21" ht="17.25" customHeight="1" x14ac:dyDescent="0.25">
      <c r="A119" s="68" t="s">
        <v>17</v>
      </c>
      <c r="B119" s="69"/>
      <c r="C119" s="69"/>
      <c r="D119" s="69"/>
      <c r="E119" s="69"/>
      <c r="F119" s="69"/>
      <c r="G119" s="69"/>
      <c r="H119" s="70"/>
      <c r="I119" s="48">
        <v>0.222</v>
      </c>
      <c r="J119" s="17">
        <v>0.39500000000000002</v>
      </c>
      <c r="K119" s="17">
        <v>0.61699999999999999</v>
      </c>
      <c r="L119" s="17">
        <v>0.88800000000000001</v>
      </c>
      <c r="M119" s="17">
        <v>1.208</v>
      </c>
      <c r="N119" s="17">
        <v>1.5780000000000001</v>
      </c>
      <c r="O119" s="17">
        <v>2.4660000000000002</v>
      </c>
      <c r="P119" s="17">
        <v>3.8540000000000001</v>
      </c>
      <c r="Q119" s="17">
        <v>6.3140000000000001</v>
      </c>
      <c r="R119" s="17">
        <v>9.8659999999999997</v>
      </c>
      <c r="T119" s="43"/>
      <c r="U119" s="43"/>
    </row>
    <row r="120" spans="1:21" ht="15" customHeight="1" thickBot="1" x14ac:dyDescent="0.3">
      <c r="A120" s="71" t="s">
        <v>18</v>
      </c>
      <c r="B120" s="72"/>
      <c r="C120" s="72"/>
      <c r="D120" s="72"/>
      <c r="E120" s="72"/>
      <c r="F120" s="72"/>
      <c r="G120" s="72"/>
      <c r="H120" s="73"/>
      <c r="I120" s="47">
        <f>SUM(I108:I118)</f>
        <v>57.027360000000002</v>
      </c>
      <c r="J120" s="47">
        <f t="shared" ref="J120:R120" si="95">SUM(J108:J118)</f>
        <v>10.380600000000001</v>
      </c>
      <c r="K120" s="47">
        <f t="shared" si="95"/>
        <v>21.619679999999999</v>
      </c>
      <c r="L120" s="47">
        <f t="shared" si="95"/>
        <v>0</v>
      </c>
      <c r="M120" s="47">
        <f t="shared" si="95"/>
        <v>0</v>
      </c>
      <c r="N120" s="47">
        <f t="shared" si="95"/>
        <v>0</v>
      </c>
      <c r="O120" s="47">
        <f t="shared" si="95"/>
        <v>64.954439999999991</v>
      </c>
      <c r="P120" s="47">
        <f t="shared" si="95"/>
        <v>0</v>
      </c>
      <c r="Q120" s="47">
        <f t="shared" si="95"/>
        <v>0</v>
      </c>
      <c r="R120" s="47">
        <f t="shared" si="95"/>
        <v>0</v>
      </c>
      <c r="T120" s="43"/>
      <c r="U120" s="43"/>
    </row>
    <row r="121" spans="1:21" s="19" customFormat="1" ht="16.5" customHeight="1" thickBot="1" x14ac:dyDescent="0.25">
      <c r="A121" s="74" t="s">
        <v>19</v>
      </c>
      <c r="B121" s="75"/>
      <c r="C121" s="75"/>
      <c r="D121" s="75"/>
      <c r="E121" s="75"/>
      <c r="F121" s="75"/>
      <c r="G121" s="75"/>
      <c r="H121" s="76"/>
      <c r="I121" s="25"/>
      <c r="J121" s="18"/>
      <c r="K121" s="18"/>
      <c r="L121" s="18"/>
      <c r="M121" s="18"/>
      <c r="N121" s="18"/>
      <c r="O121" s="18"/>
      <c r="P121" s="25"/>
      <c r="Q121" s="25"/>
      <c r="R121" s="44">
        <f>(SUM(I120:R120))</f>
        <v>153.98208</v>
      </c>
      <c r="T121" s="50"/>
      <c r="U121" s="50"/>
    </row>
    <row r="122" spans="1:21" ht="15.75" thickBot="1" x14ac:dyDescent="0.3"/>
    <row r="123" spans="1:21" s="10" customFormat="1" ht="21" customHeight="1" thickBot="1" x14ac:dyDescent="0.3">
      <c r="A123" s="80" t="s">
        <v>2</v>
      </c>
      <c r="B123" s="82" t="s">
        <v>3</v>
      </c>
      <c r="C123" s="84" t="s">
        <v>4</v>
      </c>
      <c r="D123" s="86" t="s">
        <v>5</v>
      </c>
      <c r="E123" s="86"/>
      <c r="F123" s="88" t="s">
        <v>6</v>
      </c>
      <c r="G123" s="90" t="s">
        <v>7</v>
      </c>
      <c r="H123" s="92" t="s">
        <v>8</v>
      </c>
      <c r="I123" s="77" t="s">
        <v>9</v>
      </c>
      <c r="J123" s="78"/>
      <c r="K123" s="78"/>
      <c r="L123" s="78"/>
      <c r="M123" s="78"/>
      <c r="N123" s="78"/>
      <c r="O123" s="78"/>
      <c r="P123" s="78"/>
      <c r="Q123" s="78"/>
      <c r="R123" s="79"/>
    </row>
    <row r="124" spans="1:21" s="10" customFormat="1" ht="15.75" customHeight="1" thickBot="1" x14ac:dyDescent="0.3">
      <c r="A124" s="81"/>
      <c r="B124" s="83"/>
      <c r="C124" s="85"/>
      <c r="D124" s="87"/>
      <c r="E124" s="87"/>
      <c r="F124" s="89"/>
      <c r="G124" s="91"/>
      <c r="H124" s="93"/>
      <c r="I124" s="36" t="s">
        <v>10</v>
      </c>
      <c r="J124" s="36" t="s">
        <v>11</v>
      </c>
      <c r="K124" s="36" t="s">
        <v>20</v>
      </c>
      <c r="L124" s="36" t="s">
        <v>21</v>
      </c>
      <c r="M124" s="36" t="s">
        <v>22</v>
      </c>
      <c r="N124" s="36" t="s">
        <v>23</v>
      </c>
      <c r="O124" s="36" t="s">
        <v>12</v>
      </c>
      <c r="P124" s="36" t="s">
        <v>24</v>
      </c>
      <c r="Q124" s="36" t="s">
        <v>13</v>
      </c>
      <c r="R124" s="37" t="s">
        <v>14</v>
      </c>
    </row>
    <row r="125" spans="1:21" s="11" customFormat="1" ht="14.25" customHeight="1" thickBot="1" x14ac:dyDescent="0.3">
      <c r="A125" s="51" t="s">
        <v>15</v>
      </c>
      <c r="B125" s="33"/>
      <c r="C125" s="33"/>
      <c r="D125" s="33"/>
      <c r="E125" s="33"/>
      <c r="F125" s="33"/>
      <c r="G125" s="33"/>
      <c r="H125" s="34"/>
      <c r="I125" s="35" t="str">
        <f>IF(E125=6,(G125*H125*0.222)," ")</f>
        <v xml:space="preserve"> </v>
      </c>
      <c r="J125" s="35" t="str">
        <f>IF(E125=8,(H125*G125*0.395)," ")</f>
        <v xml:space="preserve"> </v>
      </c>
      <c r="K125" s="35" t="str">
        <f>IF(E125=10,(G125*H125*0.617)," ")</f>
        <v xml:space="preserve"> </v>
      </c>
      <c r="L125" s="35" t="str">
        <f>IF(E125=12,(H125*G125*0.888)," ")</f>
        <v xml:space="preserve"> </v>
      </c>
      <c r="M125" s="35" t="str">
        <f>IF(E125=14,(H125*G125*1.208)," ")</f>
        <v xml:space="preserve"> </v>
      </c>
      <c r="N125" s="35" t="str">
        <f>IF(E125=16,(H125*G125*1.578)," ")</f>
        <v xml:space="preserve"> </v>
      </c>
      <c r="O125" s="35" t="str">
        <f>IF(E125=20,(H125*G125*2.466)," ")</f>
        <v xml:space="preserve"> </v>
      </c>
      <c r="P125" s="35" t="str">
        <f>IF(E125=25,(H125*G125*3.854)," ")</f>
        <v xml:space="preserve"> </v>
      </c>
      <c r="Q125" s="35" t="str">
        <f>IF(E125=32,(H125*G125*6.314)," ")</f>
        <v xml:space="preserve"> </v>
      </c>
      <c r="R125" s="35" t="str">
        <f>IF(E125=40,(H125*G125*9.866)," ")</f>
        <v xml:space="preserve"> </v>
      </c>
    </row>
    <row r="126" spans="1:21" s="11" customFormat="1" ht="12" customHeight="1" thickBot="1" x14ac:dyDescent="0.3">
      <c r="A126" s="49" t="s">
        <v>70</v>
      </c>
      <c r="B126" s="39"/>
      <c r="C126" s="38"/>
      <c r="D126" s="13"/>
      <c r="E126" s="13"/>
      <c r="F126" s="12"/>
      <c r="G126" s="12"/>
      <c r="H126" s="14"/>
      <c r="I126" s="35" t="str">
        <f t="shared" ref="I126:I135" si="96">IF(E126=6,(G126*H126*0.222)," ")</f>
        <v xml:space="preserve"> </v>
      </c>
      <c r="J126" s="35" t="str">
        <f t="shared" ref="J126:J135" si="97">IF(E126=8,(H126*G126*0.395)," ")</f>
        <v xml:space="preserve"> </v>
      </c>
      <c r="K126" s="35" t="str">
        <f t="shared" ref="K126:K135" si="98">IF(E126=10,(G126*H126*0.617)," ")</f>
        <v xml:space="preserve"> </v>
      </c>
      <c r="L126" s="35" t="str">
        <f t="shared" ref="L126:L135" si="99">IF(E126=12,(H126*G126*0.888)," ")</f>
        <v xml:space="preserve"> </v>
      </c>
      <c r="M126" s="35" t="str">
        <f t="shared" ref="M126:M135" si="100">IF(E126=14,(H126*G126*1.208)," ")</f>
        <v xml:space="preserve"> </v>
      </c>
      <c r="N126" s="35" t="str">
        <f t="shared" ref="N126:N135" si="101">IF(E126=16,(H126*G126*1.578)," ")</f>
        <v xml:space="preserve"> </v>
      </c>
      <c r="O126" s="35" t="str">
        <f t="shared" ref="O126:O135" si="102">IF(E126=20,(H126*G126*2.466)," ")</f>
        <v xml:space="preserve"> </v>
      </c>
      <c r="P126" s="35" t="str">
        <f t="shared" ref="P126:P135" si="103">IF(E126=25,(H126*G126*3.854)," ")</f>
        <v xml:space="preserve"> </v>
      </c>
      <c r="Q126" s="35" t="str">
        <f t="shared" ref="Q126:Q135" si="104">IF(E126=32,(H126*G126*6.314)," ")</f>
        <v xml:space="preserve"> </v>
      </c>
      <c r="R126" s="35" t="str">
        <f t="shared" ref="R126:R135" si="105">IF(E126=40,(H126*G126*9.866)," ")</f>
        <v xml:space="preserve"> </v>
      </c>
    </row>
    <row r="127" spans="1:21" s="11" customFormat="1" ht="12" customHeight="1" x14ac:dyDescent="0.25">
      <c r="A127" s="45"/>
      <c r="B127" s="41"/>
      <c r="C127" s="12">
        <v>18</v>
      </c>
      <c r="D127" s="13" t="s">
        <v>16</v>
      </c>
      <c r="E127" s="52">
        <v>6</v>
      </c>
      <c r="F127" s="12">
        <v>2</v>
      </c>
      <c r="G127" s="12">
        <f t="shared" ref="G127:G133" si="106">F127*C127</f>
        <v>36</v>
      </c>
      <c r="H127" s="14">
        <v>0.85</v>
      </c>
      <c r="I127" s="35">
        <f t="shared" si="96"/>
        <v>6.7931999999999997</v>
      </c>
      <c r="J127" s="35" t="str">
        <f t="shared" si="97"/>
        <v xml:space="preserve"> </v>
      </c>
      <c r="K127" s="35" t="str">
        <f t="shared" si="98"/>
        <v xml:space="preserve"> </v>
      </c>
      <c r="L127" s="35" t="str">
        <f t="shared" si="99"/>
        <v xml:space="preserve"> </v>
      </c>
      <c r="M127" s="35" t="str">
        <f t="shared" si="100"/>
        <v xml:space="preserve"> </v>
      </c>
      <c r="N127" s="35" t="str">
        <f t="shared" si="101"/>
        <v xml:space="preserve"> </v>
      </c>
      <c r="O127" s="35" t="str">
        <f t="shared" si="102"/>
        <v xml:space="preserve"> </v>
      </c>
      <c r="P127" s="35" t="str">
        <f t="shared" si="103"/>
        <v xml:space="preserve"> </v>
      </c>
      <c r="Q127" s="35" t="str">
        <f t="shared" si="104"/>
        <v xml:space="preserve"> </v>
      </c>
      <c r="R127" s="35" t="str">
        <f t="shared" si="105"/>
        <v xml:space="preserve"> </v>
      </c>
    </row>
    <row r="128" spans="1:21" s="11" customFormat="1" ht="12" customHeight="1" x14ac:dyDescent="0.25">
      <c r="A128" s="45"/>
      <c r="B128" s="12"/>
      <c r="C128" s="12">
        <v>3</v>
      </c>
      <c r="D128" s="13" t="s">
        <v>16</v>
      </c>
      <c r="E128" s="52">
        <v>16</v>
      </c>
      <c r="F128" s="12">
        <v>2</v>
      </c>
      <c r="G128" s="12">
        <f t="shared" si="106"/>
        <v>6</v>
      </c>
      <c r="H128" s="14">
        <v>3.24</v>
      </c>
      <c r="I128" s="35" t="str">
        <f t="shared" si="96"/>
        <v xml:space="preserve"> </v>
      </c>
      <c r="J128" s="35" t="str">
        <f t="shared" si="97"/>
        <v xml:space="preserve"> </v>
      </c>
      <c r="K128" s="35" t="str">
        <f t="shared" si="98"/>
        <v xml:space="preserve"> </v>
      </c>
      <c r="L128" s="35" t="str">
        <f t="shared" si="99"/>
        <v xml:space="preserve"> </v>
      </c>
      <c r="M128" s="35" t="str">
        <f t="shared" si="100"/>
        <v xml:space="preserve"> </v>
      </c>
      <c r="N128" s="35">
        <f t="shared" si="101"/>
        <v>30.676320000000004</v>
      </c>
      <c r="O128" s="35" t="str">
        <f t="shared" si="102"/>
        <v xml:space="preserve"> </v>
      </c>
      <c r="P128" s="35" t="str">
        <f t="shared" si="103"/>
        <v xml:space="preserve"> </v>
      </c>
      <c r="Q128" s="35" t="str">
        <f t="shared" si="104"/>
        <v xml:space="preserve"> </v>
      </c>
      <c r="R128" s="35" t="str">
        <f t="shared" si="105"/>
        <v xml:space="preserve"> </v>
      </c>
    </row>
    <row r="129" spans="1:21" s="11" customFormat="1" ht="12" customHeight="1" x14ac:dyDescent="0.25">
      <c r="A129" s="45"/>
      <c r="B129" s="41"/>
      <c r="C129" s="12">
        <v>16</v>
      </c>
      <c r="D129" s="13" t="s">
        <v>16</v>
      </c>
      <c r="E129" s="52">
        <v>6</v>
      </c>
      <c r="F129" s="12">
        <v>2</v>
      </c>
      <c r="G129" s="12">
        <f t="shared" si="106"/>
        <v>32</v>
      </c>
      <c r="H129" s="14">
        <v>1.95</v>
      </c>
      <c r="I129" s="35">
        <f t="shared" si="96"/>
        <v>13.8528</v>
      </c>
      <c r="J129" s="35" t="str">
        <f t="shared" si="97"/>
        <v xml:space="preserve"> </v>
      </c>
      <c r="K129" s="35" t="str">
        <f t="shared" si="98"/>
        <v xml:space="preserve"> </v>
      </c>
      <c r="L129" s="35" t="str">
        <f t="shared" si="99"/>
        <v xml:space="preserve"> </v>
      </c>
      <c r="M129" s="35" t="str">
        <f t="shared" si="100"/>
        <v xml:space="preserve"> </v>
      </c>
      <c r="N129" s="35" t="str">
        <f t="shared" si="101"/>
        <v xml:space="preserve"> </v>
      </c>
      <c r="O129" s="35" t="str">
        <f t="shared" si="102"/>
        <v xml:space="preserve"> </v>
      </c>
      <c r="P129" s="35" t="str">
        <f t="shared" si="103"/>
        <v xml:space="preserve"> </v>
      </c>
      <c r="Q129" s="35" t="str">
        <f t="shared" si="104"/>
        <v xml:space="preserve"> </v>
      </c>
      <c r="R129" s="35" t="str">
        <f t="shared" si="105"/>
        <v xml:space="preserve"> </v>
      </c>
    </row>
    <row r="130" spans="1:21" s="11" customFormat="1" ht="12" customHeight="1" x14ac:dyDescent="0.25">
      <c r="A130" s="45"/>
      <c r="B130" s="41"/>
      <c r="C130" s="12">
        <v>6</v>
      </c>
      <c r="D130" s="13" t="s">
        <v>16</v>
      </c>
      <c r="E130" s="52">
        <v>20</v>
      </c>
      <c r="F130" s="12">
        <v>2</v>
      </c>
      <c r="G130" s="12">
        <f t="shared" si="106"/>
        <v>12</v>
      </c>
      <c r="H130" s="14">
        <v>6.69</v>
      </c>
      <c r="I130" s="35" t="str">
        <f t="shared" si="96"/>
        <v xml:space="preserve"> </v>
      </c>
      <c r="J130" s="35" t="str">
        <f t="shared" si="97"/>
        <v xml:space="preserve"> </v>
      </c>
      <c r="K130" s="35" t="str">
        <f t="shared" si="98"/>
        <v xml:space="preserve"> </v>
      </c>
      <c r="L130" s="35" t="str">
        <f t="shared" si="99"/>
        <v xml:space="preserve"> </v>
      </c>
      <c r="M130" s="35" t="str">
        <f t="shared" si="100"/>
        <v xml:space="preserve"> </v>
      </c>
      <c r="N130" s="35" t="str">
        <f t="shared" si="101"/>
        <v xml:space="preserve"> </v>
      </c>
      <c r="O130" s="35">
        <f t="shared" si="102"/>
        <v>197.97048000000001</v>
      </c>
      <c r="P130" s="35" t="str">
        <f t="shared" si="103"/>
        <v xml:space="preserve"> </v>
      </c>
      <c r="Q130" s="35" t="str">
        <f t="shared" si="104"/>
        <v xml:space="preserve"> </v>
      </c>
      <c r="R130" s="35" t="str">
        <f t="shared" si="105"/>
        <v xml:space="preserve"> </v>
      </c>
    </row>
    <row r="131" spans="1:21" s="11" customFormat="1" ht="12" customHeight="1" x14ac:dyDescent="0.25">
      <c r="A131" s="45"/>
      <c r="B131" s="12"/>
      <c r="C131" s="12">
        <v>2</v>
      </c>
      <c r="D131" s="13" t="s">
        <v>16</v>
      </c>
      <c r="E131" s="52">
        <v>6</v>
      </c>
      <c r="F131" s="12">
        <v>2</v>
      </c>
      <c r="G131" s="12">
        <f t="shared" si="106"/>
        <v>4</v>
      </c>
      <c r="H131" s="14">
        <v>1.94</v>
      </c>
      <c r="I131" s="35">
        <f t="shared" si="96"/>
        <v>1.72272</v>
      </c>
      <c r="J131" s="35" t="str">
        <f t="shared" si="97"/>
        <v xml:space="preserve"> </v>
      </c>
      <c r="K131" s="35" t="str">
        <f t="shared" si="98"/>
        <v xml:space="preserve"> </v>
      </c>
      <c r="L131" s="35" t="str">
        <f t="shared" si="99"/>
        <v xml:space="preserve"> </v>
      </c>
      <c r="M131" s="35" t="str">
        <f t="shared" si="100"/>
        <v xml:space="preserve"> </v>
      </c>
      <c r="N131" s="35" t="str">
        <f t="shared" si="101"/>
        <v xml:space="preserve"> </v>
      </c>
      <c r="O131" s="35" t="str">
        <f t="shared" si="102"/>
        <v xml:space="preserve"> </v>
      </c>
      <c r="P131" s="35" t="str">
        <f t="shared" si="103"/>
        <v xml:space="preserve"> </v>
      </c>
      <c r="Q131" s="35" t="str">
        <f t="shared" si="104"/>
        <v xml:space="preserve"> </v>
      </c>
      <c r="R131" s="35" t="str">
        <f t="shared" si="105"/>
        <v xml:space="preserve"> </v>
      </c>
    </row>
    <row r="132" spans="1:21" s="11" customFormat="1" ht="12" customHeight="1" x14ac:dyDescent="0.25">
      <c r="A132" s="45"/>
      <c r="B132" s="41"/>
      <c r="C132" s="12">
        <v>4</v>
      </c>
      <c r="D132" s="13" t="s">
        <v>16</v>
      </c>
      <c r="E132" s="52">
        <v>10</v>
      </c>
      <c r="F132" s="12">
        <v>2</v>
      </c>
      <c r="G132" s="12">
        <f t="shared" si="106"/>
        <v>8</v>
      </c>
      <c r="H132" s="14">
        <v>3.25</v>
      </c>
      <c r="I132" s="35" t="str">
        <f t="shared" si="96"/>
        <v xml:space="preserve"> </v>
      </c>
      <c r="J132" s="35" t="str">
        <f t="shared" si="97"/>
        <v xml:space="preserve"> </v>
      </c>
      <c r="K132" s="35">
        <f t="shared" si="98"/>
        <v>16.042000000000002</v>
      </c>
      <c r="L132" s="35" t="str">
        <f t="shared" si="99"/>
        <v xml:space="preserve"> </v>
      </c>
      <c r="M132" s="35" t="str">
        <f t="shared" si="100"/>
        <v xml:space="preserve"> </v>
      </c>
      <c r="N132" s="35" t="str">
        <f t="shared" si="101"/>
        <v xml:space="preserve"> </v>
      </c>
      <c r="O132" s="35" t="str">
        <f t="shared" si="102"/>
        <v xml:space="preserve"> </v>
      </c>
      <c r="P132" s="35" t="str">
        <f t="shared" si="103"/>
        <v xml:space="preserve"> </v>
      </c>
      <c r="Q132" s="35" t="str">
        <f t="shared" si="104"/>
        <v xml:space="preserve"> </v>
      </c>
      <c r="R132" s="35" t="str">
        <f t="shared" si="105"/>
        <v xml:space="preserve"> </v>
      </c>
    </row>
    <row r="133" spans="1:21" s="11" customFormat="1" ht="12" customHeight="1" x14ac:dyDescent="0.25">
      <c r="A133" s="45"/>
      <c r="B133" s="41"/>
      <c r="C133" s="12">
        <v>14</v>
      </c>
      <c r="D133" s="13" t="s">
        <v>16</v>
      </c>
      <c r="E133" s="52">
        <v>6</v>
      </c>
      <c r="F133" s="12">
        <v>2</v>
      </c>
      <c r="G133" s="12">
        <f t="shared" si="106"/>
        <v>28</v>
      </c>
      <c r="H133" s="14">
        <v>0.4</v>
      </c>
      <c r="I133" s="35">
        <f t="shared" si="96"/>
        <v>2.4864000000000002</v>
      </c>
      <c r="J133" s="35" t="str">
        <f t="shared" si="97"/>
        <v xml:space="preserve"> </v>
      </c>
      <c r="K133" s="35" t="str">
        <f t="shared" si="98"/>
        <v xml:space="preserve"> </v>
      </c>
      <c r="L133" s="35" t="str">
        <f t="shared" si="99"/>
        <v xml:space="preserve"> </v>
      </c>
      <c r="M133" s="35" t="str">
        <f t="shared" si="100"/>
        <v xml:space="preserve"> </v>
      </c>
      <c r="N133" s="35" t="str">
        <f t="shared" si="101"/>
        <v xml:space="preserve"> </v>
      </c>
      <c r="O133" s="35" t="str">
        <f t="shared" si="102"/>
        <v xml:space="preserve"> </v>
      </c>
      <c r="P133" s="35" t="str">
        <f t="shared" si="103"/>
        <v xml:space="preserve"> </v>
      </c>
      <c r="Q133" s="35" t="str">
        <f t="shared" si="104"/>
        <v xml:space="preserve"> </v>
      </c>
      <c r="R133" s="35" t="str">
        <f t="shared" si="105"/>
        <v xml:space="preserve"> </v>
      </c>
    </row>
    <row r="134" spans="1:21" s="11" customFormat="1" ht="12" customHeight="1" x14ac:dyDescent="0.25">
      <c r="A134" s="45"/>
      <c r="B134" s="41"/>
      <c r="C134" s="12"/>
      <c r="D134" s="13"/>
      <c r="E134" s="13"/>
      <c r="F134" s="12"/>
      <c r="G134" s="12"/>
      <c r="H134" s="14"/>
      <c r="I134" s="35" t="str">
        <f t="shared" si="96"/>
        <v xml:space="preserve"> </v>
      </c>
      <c r="J134" s="35" t="str">
        <f t="shared" si="97"/>
        <v xml:space="preserve"> </v>
      </c>
      <c r="K134" s="35" t="str">
        <f t="shared" si="98"/>
        <v xml:space="preserve"> </v>
      </c>
      <c r="L134" s="35" t="str">
        <f t="shared" si="99"/>
        <v xml:space="preserve"> </v>
      </c>
      <c r="M134" s="35" t="str">
        <f t="shared" si="100"/>
        <v xml:space="preserve"> </v>
      </c>
      <c r="N134" s="35" t="str">
        <f t="shared" si="101"/>
        <v xml:space="preserve"> </v>
      </c>
      <c r="O134" s="35" t="str">
        <f t="shared" si="102"/>
        <v xml:space="preserve"> </v>
      </c>
      <c r="P134" s="35" t="str">
        <f t="shared" si="103"/>
        <v xml:space="preserve"> </v>
      </c>
      <c r="Q134" s="35" t="str">
        <f t="shared" si="104"/>
        <v xml:space="preserve"> </v>
      </c>
      <c r="R134" s="35" t="str">
        <f t="shared" si="105"/>
        <v xml:space="preserve"> </v>
      </c>
    </row>
    <row r="135" spans="1:21" s="11" customFormat="1" ht="12" customHeight="1" thickBot="1" x14ac:dyDescent="0.3">
      <c r="A135" s="53"/>
      <c r="B135" s="15"/>
      <c r="C135" s="15"/>
      <c r="D135" s="16"/>
      <c r="E135" s="16"/>
      <c r="F135" s="15"/>
      <c r="G135" s="15"/>
      <c r="H135" s="42"/>
      <c r="I135" s="35" t="str">
        <f t="shared" si="96"/>
        <v xml:space="preserve"> </v>
      </c>
      <c r="J135" s="35" t="str">
        <f t="shared" si="97"/>
        <v xml:space="preserve"> </v>
      </c>
      <c r="K135" s="35" t="str">
        <f t="shared" si="98"/>
        <v xml:space="preserve"> </v>
      </c>
      <c r="L135" s="35" t="str">
        <f t="shared" si="99"/>
        <v xml:space="preserve"> </v>
      </c>
      <c r="M135" s="35" t="str">
        <f t="shared" si="100"/>
        <v xml:space="preserve"> </v>
      </c>
      <c r="N135" s="35" t="str">
        <f t="shared" si="101"/>
        <v xml:space="preserve"> </v>
      </c>
      <c r="O135" s="35" t="str">
        <f t="shared" si="102"/>
        <v xml:space="preserve"> </v>
      </c>
      <c r="P135" s="35" t="str">
        <f t="shared" si="103"/>
        <v xml:space="preserve"> </v>
      </c>
      <c r="Q135" s="35" t="str">
        <f t="shared" si="104"/>
        <v xml:space="preserve"> </v>
      </c>
      <c r="R135" s="35" t="str">
        <f t="shared" si="105"/>
        <v xml:space="preserve"> </v>
      </c>
    </row>
    <row r="136" spans="1:21" ht="17.25" customHeight="1" x14ac:dyDescent="0.25">
      <c r="A136" s="68" t="s">
        <v>17</v>
      </c>
      <c r="B136" s="69"/>
      <c r="C136" s="69"/>
      <c r="D136" s="69"/>
      <c r="E136" s="69"/>
      <c r="F136" s="69"/>
      <c r="G136" s="69"/>
      <c r="H136" s="70"/>
      <c r="I136" s="48">
        <v>0.222</v>
      </c>
      <c r="J136" s="17">
        <v>0.39500000000000002</v>
      </c>
      <c r="K136" s="17">
        <v>0.61699999999999999</v>
      </c>
      <c r="L136" s="17">
        <v>0.88800000000000001</v>
      </c>
      <c r="M136" s="17">
        <v>1.208</v>
      </c>
      <c r="N136" s="17">
        <v>1.5780000000000001</v>
      </c>
      <c r="O136" s="17">
        <v>2.4660000000000002</v>
      </c>
      <c r="P136" s="17">
        <v>3.8540000000000001</v>
      </c>
      <c r="Q136" s="17">
        <v>6.3140000000000001</v>
      </c>
      <c r="R136" s="17">
        <v>9.8659999999999997</v>
      </c>
      <c r="T136" s="43"/>
      <c r="U136" s="43"/>
    </row>
    <row r="137" spans="1:21" ht="15" customHeight="1" thickBot="1" x14ac:dyDescent="0.3">
      <c r="A137" s="71" t="s">
        <v>18</v>
      </c>
      <c r="B137" s="72"/>
      <c r="C137" s="72"/>
      <c r="D137" s="72"/>
      <c r="E137" s="72"/>
      <c r="F137" s="72"/>
      <c r="G137" s="72"/>
      <c r="H137" s="73"/>
      <c r="I137" s="47">
        <f>SUM(I125:I135)</f>
        <v>24.855119999999999</v>
      </c>
      <c r="J137" s="47">
        <f t="shared" ref="J137:R137" si="107">SUM(J125:J135)</f>
        <v>0</v>
      </c>
      <c r="K137" s="47">
        <f t="shared" si="107"/>
        <v>16.042000000000002</v>
      </c>
      <c r="L137" s="47">
        <f t="shared" si="107"/>
        <v>0</v>
      </c>
      <c r="M137" s="47">
        <f t="shared" si="107"/>
        <v>0</v>
      </c>
      <c r="N137" s="47">
        <f t="shared" si="107"/>
        <v>30.676320000000004</v>
      </c>
      <c r="O137" s="47">
        <f t="shared" si="107"/>
        <v>197.97048000000001</v>
      </c>
      <c r="P137" s="47">
        <f t="shared" si="107"/>
        <v>0</v>
      </c>
      <c r="Q137" s="47">
        <f t="shared" si="107"/>
        <v>0</v>
      </c>
      <c r="R137" s="47">
        <f t="shared" si="107"/>
        <v>0</v>
      </c>
      <c r="T137" s="43"/>
      <c r="U137" s="43"/>
    </row>
    <row r="138" spans="1:21" s="19" customFormat="1" ht="16.5" customHeight="1" thickBot="1" x14ac:dyDescent="0.25">
      <c r="A138" s="74" t="s">
        <v>19</v>
      </c>
      <c r="B138" s="75"/>
      <c r="C138" s="75"/>
      <c r="D138" s="75"/>
      <c r="E138" s="75"/>
      <c r="F138" s="75"/>
      <c r="G138" s="75"/>
      <c r="H138" s="76"/>
      <c r="I138" s="25"/>
      <c r="J138" s="18"/>
      <c r="K138" s="18"/>
      <c r="L138" s="18"/>
      <c r="M138" s="18"/>
      <c r="N138" s="18"/>
      <c r="O138" s="18"/>
      <c r="P138" s="25"/>
      <c r="Q138" s="25"/>
      <c r="R138" s="44">
        <f>(SUM(I137:R137))</f>
        <v>269.54392000000001</v>
      </c>
      <c r="T138" s="50"/>
      <c r="U138" s="50"/>
    </row>
  </sheetData>
  <mergeCells count="100">
    <mergeCell ref="H123:H124"/>
    <mergeCell ref="I123:R123"/>
    <mergeCell ref="A136:H136"/>
    <mergeCell ref="A137:H137"/>
    <mergeCell ref="A138:H138"/>
    <mergeCell ref="A123:A124"/>
    <mergeCell ref="B123:B124"/>
    <mergeCell ref="C123:C124"/>
    <mergeCell ref="D123:E124"/>
    <mergeCell ref="F123:F124"/>
    <mergeCell ref="G123:G124"/>
    <mergeCell ref="G106:G107"/>
    <mergeCell ref="H106:H107"/>
    <mergeCell ref="I106:R106"/>
    <mergeCell ref="A119:H119"/>
    <mergeCell ref="A120:H120"/>
    <mergeCell ref="A121:H121"/>
    <mergeCell ref="H88:H89"/>
    <mergeCell ref="I88:R88"/>
    <mergeCell ref="A102:H102"/>
    <mergeCell ref="A103:H103"/>
    <mergeCell ref="A104:H104"/>
    <mergeCell ref="A106:A107"/>
    <mergeCell ref="B106:B107"/>
    <mergeCell ref="C106:C107"/>
    <mergeCell ref="D106:E107"/>
    <mergeCell ref="F106:F107"/>
    <mergeCell ref="A88:A89"/>
    <mergeCell ref="B88:B89"/>
    <mergeCell ref="C88:C89"/>
    <mergeCell ref="D88:E89"/>
    <mergeCell ref="F88:F89"/>
    <mergeCell ref="G88:G89"/>
    <mergeCell ref="G75:G76"/>
    <mergeCell ref="H75:H76"/>
    <mergeCell ref="I75:R75"/>
    <mergeCell ref="A84:H84"/>
    <mergeCell ref="A85:H85"/>
    <mergeCell ref="A86:H86"/>
    <mergeCell ref="A75:A76"/>
    <mergeCell ref="B75:B76"/>
    <mergeCell ref="C75:C76"/>
    <mergeCell ref="D75:E76"/>
    <mergeCell ref="F75:F76"/>
    <mergeCell ref="H62:H63"/>
    <mergeCell ref="I62:R62"/>
    <mergeCell ref="A71:H71"/>
    <mergeCell ref="A72:H72"/>
    <mergeCell ref="A73:H73"/>
    <mergeCell ref="A62:A63"/>
    <mergeCell ref="B62:B63"/>
    <mergeCell ref="C62:C63"/>
    <mergeCell ref="D62:E63"/>
    <mergeCell ref="F62:F63"/>
    <mergeCell ref="G62:G63"/>
    <mergeCell ref="A60:H60"/>
    <mergeCell ref="H32:H33"/>
    <mergeCell ref="I32:R32"/>
    <mergeCell ref="A43:H43"/>
    <mergeCell ref="A44:H44"/>
    <mergeCell ref="A45:H45"/>
    <mergeCell ref="A47:A48"/>
    <mergeCell ref="B47:B48"/>
    <mergeCell ref="C47:C48"/>
    <mergeCell ref="D47:E48"/>
    <mergeCell ref="F47:F48"/>
    <mergeCell ref="G47:G48"/>
    <mergeCell ref="H47:H48"/>
    <mergeCell ref="I47:R47"/>
    <mergeCell ref="A58:H58"/>
    <mergeCell ref="A59:H59"/>
    <mergeCell ref="I18:R18"/>
    <mergeCell ref="A28:H28"/>
    <mergeCell ref="A29:H29"/>
    <mergeCell ref="A30:H30"/>
    <mergeCell ref="A32:A33"/>
    <mergeCell ref="B32:B33"/>
    <mergeCell ref="C32:C33"/>
    <mergeCell ref="D32:E33"/>
    <mergeCell ref="F32:F33"/>
    <mergeCell ref="G32:G33"/>
    <mergeCell ref="A13:H13"/>
    <mergeCell ref="A14:H14"/>
    <mergeCell ref="A15:H15"/>
    <mergeCell ref="A18:A19"/>
    <mergeCell ref="B18:B19"/>
    <mergeCell ref="C18:C19"/>
    <mergeCell ref="D18:E19"/>
    <mergeCell ref="F18:F19"/>
    <mergeCell ref="G18:G19"/>
    <mergeCell ref="H18:H19"/>
    <mergeCell ref="L2:M2"/>
    <mergeCell ref="A3:A4"/>
    <mergeCell ref="B3:B4"/>
    <mergeCell ref="C3:C4"/>
    <mergeCell ref="D3:E4"/>
    <mergeCell ref="F3:F4"/>
    <mergeCell ref="G3:G4"/>
    <mergeCell ref="H3:H4"/>
    <mergeCell ref="I3:R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Fondations Acier</vt:lpstr>
      <vt:lpstr>Poteaux Fond</vt:lpstr>
      <vt:lpstr>Poteaux rdc</vt:lpstr>
      <vt:lpstr>Poteaux Etage</vt:lpstr>
      <vt:lpstr>Poutres RDC</vt:lpstr>
      <vt:lpstr>Poutres ETAGE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2021-05-14T14:38:16Z</dcterms:modified>
</cp:coreProperties>
</file>